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lfus01\olfus_kristinnp$\profile\Documents\Skipulag\"/>
    </mc:Choice>
  </mc:AlternateContent>
  <xr:revisionPtr revIDLastSave="0" documentId="8_{88061211-8D32-45DC-B020-8C9C597F206E}" xr6:coauthVersionLast="41" xr6:coauthVersionMax="41" xr10:uidLastSave="{00000000-0000-0000-0000-000000000000}"/>
  <bookViews>
    <workbookView xWindow="-120" yWindow="-120" windowWidth="38640" windowHeight="21240" tabRatio="733" xr2:uid="{00000000-000D-0000-FFFF-FFFF00000000}"/>
  </bookViews>
  <sheets>
    <sheet name="Gjaldskrá" sheetId="6" r:id="rId1"/>
    <sheet name="Uppfærslur" sheetId="12" r:id="rId2"/>
    <sheet name="Vísitölur" sheetId="17" r:id="rId3"/>
  </sheets>
  <definedNames>
    <definedName name="Byggingarleyfisgjöld_íbúðir" localSheetId="1">#REF!</definedName>
    <definedName name="Byggingarleyfisgjöld_íbúðir">#REF!</definedName>
    <definedName name="ExternalData_1" localSheetId="2" hidden="1">Vísitölur!$A$1:$C$2</definedName>
    <definedName name="Gatnagerðargjöld" localSheetId="1">#REF!</definedName>
    <definedName name="Gatnagerðargjöld">#REF!</definedName>
    <definedName name="Holræsi" localSheetId="1">#REF!</definedName>
    <definedName name="Holræsi">#REF!</definedName>
    <definedName name="_xlnm.Print_Area" localSheetId="0">Gjaldskrá!$E$1:$M$169</definedName>
    <definedName name="_xlnm.Print_Area" localSheetId="1">Uppfærslur!#REF!</definedName>
    <definedName name="_xlnm.Print_Titles" localSheetId="0">Gjaldskrá!$1:$13</definedName>
    <definedName name="_xlnm.Print_Titles" localSheetId="1">Uppfærslur!#REF!</definedName>
    <definedName name="Vatnsveita" localSheetId="1">#REF!</definedName>
    <definedName name="Vatnsvei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5" i="6" l="1"/>
  <c r="J134" i="6"/>
  <c r="M134" i="6" s="1"/>
  <c r="J93" i="6" l="1"/>
  <c r="M93" i="6" s="1"/>
  <c r="J115" i="6"/>
  <c r="J112" i="6"/>
  <c r="M112" i="6" s="1"/>
  <c r="J16" i="6" l="1"/>
  <c r="M16" i="6" s="1"/>
  <c r="I159" i="6" l="1"/>
  <c r="M159" i="6" s="1"/>
  <c r="M115" i="6"/>
  <c r="I163" i="6"/>
  <c r="M163" i="6" s="1"/>
  <c r="I162" i="6"/>
  <c r="M162" i="6" s="1"/>
  <c r="I158" i="6"/>
  <c r="M158" i="6" s="1"/>
  <c r="H123" i="6"/>
  <c r="D123" i="6" s="1"/>
  <c r="G126" i="6"/>
  <c r="G122" i="6"/>
  <c r="G124" i="6"/>
  <c r="G120" i="6"/>
  <c r="J138" i="6"/>
  <c r="M138" i="6" s="1"/>
  <c r="J158" i="6"/>
  <c r="J163" i="6"/>
  <c r="J159" i="6"/>
  <c r="J142" i="6"/>
  <c r="M142" i="6" s="1"/>
  <c r="J162" i="6"/>
  <c r="J124" i="6" l="1"/>
  <c r="M123" i="6" s="1"/>
  <c r="J148" i="6"/>
  <c r="M148" i="6" s="1"/>
  <c r="J147" i="6"/>
  <c r="M147" i="6" s="1"/>
  <c r="J23" i="6"/>
  <c r="M23" i="6" s="1"/>
  <c r="J36" i="6"/>
  <c r="M36" i="6" s="1"/>
  <c r="J56" i="6"/>
  <c r="M56" i="6" s="1"/>
  <c r="J70" i="6"/>
  <c r="M70" i="6" s="1"/>
  <c r="J34" i="6"/>
  <c r="M34" i="6" s="1"/>
  <c r="J99" i="6"/>
  <c r="M99" i="6" s="1"/>
  <c r="J26" i="6"/>
  <c r="M26" i="6" s="1"/>
  <c r="J27" i="6"/>
  <c r="M27" i="6" s="1"/>
  <c r="J130" i="6"/>
  <c r="M130" i="6" s="1"/>
  <c r="J32" i="6"/>
  <c r="M32" i="6" s="1"/>
  <c r="J71" i="6"/>
  <c r="M71" i="6" s="1"/>
  <c r="J18" i="6"/>
  <c r="M18" i="6" s="1"/>
  <c r="J108" i="6"/>
  <c r="M108" i="6" s="1"/>
  <c r="J47" i="6"/>
  <c r="M47" i="6" s="1"/>
  <c r="J59" i="6"/>
  <c r="M59" i="6" s="1"/>
  <c r="J88" i="6"/>
  <c r="M88" i="6" s="1"/>
  <c r="J33" i="6"/>
  <c r="M33" i="6" s="1"/>
  <c r="J84" i="6"/>
  <c r="M84" i="6" s="1"/>
  <c r="H121" i="6"/>
  <c r="J52" i="6"/>
  <c r="M52" i="6" s="1"/>
  <c r="M95" i="6"/>
  <c r="J129" i="6"/>
  <c r="M129" i="6" s="1"/>
  <c r="J106" i="6"/>
  <c r="M106" i="6" s="1"/>
  <c r="J44" i="6"/>
  <c r="M44" i="6" s="1"/>
  <c r="J104" i="6"/>
  <c r="M104" i="6" s="1"/>
  <c r="J35" i="6"/>
  <c r="M35" i="6" s="1"/>
  <c r="J82" i="6"/>
  <c r="M82" i="6" s="1"/>
  <c r="H125" i="6"/>
  <c r="D125" i="6" s="1"/>
  <c r="J126" i="6" s="1"/>
  <c r="M125" i="6" s="1"/>
  <c r="J48" i="6"/>
  <c r="M48" i="6" s="1"/>
  <c r="J131" i="6"/>
  <c r="M131" i="6" s="1"/>
  <c r="J50" i="6"/>
  <c r="M50" i="6" s="1"/>
  <c r="J39" i="6"/>
  <c r="M39" i="6" s="1"/>
  <c r="J41" i="6"/>
  <c r="M41" i="6" s="1"/>
  <c r="J31" i="6"/>
  <c r="M31" i="6" s="1"/>
  <c r="J96" i="6"/>
  <c r="M96" i="6" s="1"/>
  <c r="J110" i="6"/>
  <c r="M110" i="6" s="1"/>
  <c r="J111" i="6"/>
  <c r="M111" i="6" s="1"/>
  <c r="J60" i="6"/>
  <c r="M60" i="6" s="1"/>
  <c r="J80" i="6"/>
  <c r="M80" i="6" s="1"/>
  <c r="J100" i="6"/>
  <c r="M100" i="6" s="1"/>
  <c r="J75" i="6"/>
  <c r="M75" i="6" s="1"/>
  <c r="B127" i="6"/>
  <c r="J127" i="6" s="1"/>
  <c r="J105" i="6"/>
  <c r="M105" i="6" s="1"/>
  <c r="J101" i="6"/>
  <c r="M101" i="6" s="1"/>
  <c r="J64" i="6"/>
  <c r="M64" i="6" s="1"/>
  <c r="J92" i="6"/>
  <c r="M92" i="6" s="1"/>
  <c r="J94" i="6"/>
  <c r="M94" i="6" s="1"/>
  <c r="J107" i="6"/>
  <c r="M107" i="6" s="1"/>
  <c r="J51" i="6"/>
  <c r="M51" i="6" s="1"/>
  <c r="J109" i="6"/>
  <c r="M109" i="6" s="1"/>
  <c r="J87" i="6"/>
  <c r="M87" i="6" s="1"/>
  <c r="J22" i="6"/>
  <c r="M22" i="6" s="1"/>
  <c r="J97" i="6"/>
  <c r="M97" i="6" s="1"/>
  <c r="J77" i="6"/>
  <c r="M77" i="6" s="1"/>
  <c r="J55" i="6"/>
  <c r="M55" i="6" s="1"/>
  <c r="J83" i="6"/>
  <c r="M83" i="6" s="1"/>
  <c r="J63" i="6"/>
  <c r="M63" i="6" s="1"/>
  <c r="J103" i="6"/>
  <c r="M103" i="6" s="1"/>
  <c r="J43" i="6"/>
  <c r="M43" i="6" s="1"/>
  <c r="J17" i="6"/>
  <c r="M17" i="6" s="1"/>
  <c r="J140" i="6"/>
  <c r="M140" i="6" s="1"/>
  <c r="J25" i="6"/>
  <c r="M25" i="6" s="1"/>
  <c r="J154" i="6"/>
  <c r="M154" i="6" s="1"/>
  <c r="J151" i="6"/>
  <c r="M151" i="6" s="1"/>
  <c r="J102" i="6"/>
  <c r="M102" i="6" s="1"/>
  <c r="J149" i="6"/>
  <c r="M149" i="6" s="1"/>
  <c r="J21" i="6"/>
  <c r="M21" i="6" s="1"/>
  <c r="J42" i="6"/>
  <c r="M42" i="6" s="1"/>
  <c r="J98" i="6"/>
  <c r="M98" i="6" s="1"/>
  <c r="H119" i="6"/>
  <c r="D119" i="6" s="1"/>
  <c r="J72" i="6"/>
  <c r="M72" i="6" s="1"/>
  <c r="J68" i="6"/>
  <c r="M68" i="6" s="1"/>
  <c r="J150" i="6"/>
  <c r="M150" i="6" s="1"/>
  <c r="J155" i="6"/>
  <c r="M155" i="6" s="1"/>
  <c r="J152" i="6"/>
  <c r="M152" i="6" s="1"/>
  <c r="J153" i="6"/>
  <c r="M153" i="6" s="1"/>
  <c r="M135" i="6"/>
  <c r="J49" i="6"/>
  <c r="M49" i="6" s="1"/>
  <c r="J65" i="6"/>
  <c r="M65" i="6" s="1"/>
  <c r="J58" i="6"/>
  <c r="M58" i="6" s="1"/>
  <c r="J40" i="6"/>
  <c r="M40" i="6" s="1"/>
  <c r="J30" i="6"/>
  <c r="M30" i="6" s="1"/>
  <c r="J24" i="6"/>
  <c r="M24" i="6" s="1"/>
  <c r="J20" i="6"/>
  <c r="M20" i="6" s="1"/>
  <c r="M127" i="6" l="1"/>
  <c r="D121" i="6"/>
  <c r="J122" i="6" s="1"/>
  <c r="M121" i="6" s="1"/>
  <c r="J120" i="6"/>
  <c r="M119" i="6" s="1"/>
  <c r="M165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Vísitölur frá Hagstofu" description="Connection to the 'Vísitölur frá Hagstofu' query in the workbook." type="5" refreshedVersion="6" background="1">
    <dbPr connection="Provider=Microsoft.Mashup.OleDb.1;Data Source=$Workbook$;Location=&quot;Vísitölur frá Hagstofu&quot;" command="SELECT * FROM [Vísitölur frá Hagstofu]"/>
  </connection>
</connections>
</file>

<file path=xl/sharedStrings.xml><?xml version="1.0" encoding="utf-8"?>
<sst xmlns="http://schemas.openxmlformats.org/spreadsheetml/2006/main" count="420" uniqueCount="285">
  <si>
    <t>Gjaldskrá</t>
  </si>
  <si>
    <t>Kt:</t>
  </si>
  <si>
    <t>Eign:</t>
  </si>
  <si>
    <t>Máls nr.:</t>
  </si>
  <si>
    <t>Eindagi reiknings</t>
  </si>
  <si>
    <t>Þjóðskrárnr.:</t>
  </si>
  <si>
    <t>Landnr.:</t>
  </si>
  <si>
    <t>Fjölbýlishús</t>
  </si>
  <si>
    <t>Grunngjald</t>
  </si>
  <si>
    <t>Afgreiðslugjald byggingarleyfis</t>
  </si>
  <si>
    <t>Einbýlishús</t>
  </si>
  <si>
    <t>Minniháttar breytingar á útliti og innraskipulagi</t>
  </si>
  <si>
    <t>Frístundahús, eitt hús á lóð</t>
  </si>
  <si>
    <t>3.1</t>
  </si>
  <si>
    <t>3.2</t>
  </si>
  <si>
    <t>Gripahús</t>
  </si>
  <si>
    <t>3.2.1</t>
  </si>
  <si>
    <t>3.2.3</t>
  </si>
  <si>
    <t>3.2.5</t>
  </si>
  <si>
    <t>3.2.2</t>
  </si>
  <si>
    <t>3.2.4</t>
  </si>
  <si>
    <t>3.2.6</t>
  </si>
  <si>
    <t>3.2.7</t>
  </si>
  <si>
    <t>3.3</t>
  </si>
  <si>
    <t>3.3.1</t>
  </si>
  <si>
    <t>3.3.2</t>
  </si>
  <si>
    <t>Atvinnu- og þjónustuhús og stofnanir, húsnæði með íbúðum</t>
  </si>
  <si>
    <t>3.4</t>
  </si>
  <si>
    <t>3.5</t>
  </si>
  <si>
    <t>Ýmis hús og hvers konar viðbyggingar</t>
  </si>
  <si>
    <t>Stöðuleyfi söluvagna og söluskúra 1-6 mán.</t>
  </si>
  <si>
    <t>Stöðuleyfi gáma, húsa, báta, hjólhýsa, sumarhúsa o.fl. Veitt til allt að eins árs</t>
  </si>
  <si>
    <t xml:space="preserve">        -</t>
  </si>
  <si>
    <t>Önnur hús, bílgeymslur og hvers konar viðbyggingar</t>
  </si>
  <si>
    <t>Meiriháttar breytingar á útliti og innri skipulagi</t>
  </si>
  <si>
    <t>Frístundashús með gestahúsi</t>
  </si>
  <si>
    <t>Gólfflötur allt að 99 fermetrar</t>
  </si>
  <si>
    <t>Gólfflötur 100 - 199 fermetrar</t>
  </si>
  <si>
    <t>Gólfflötur 200 - 499 fermetrar</t>
  </si>
  <si>
    <t>Gólfflötur 500 - 799 fermetrar</t>
  </si>
  <si>
    <t>Gólfflötur 2.000 - 5.000 fermetrar</t>
  </si>
  <si>
    <t>Gólfflötur 800 - 1.999 fermetrar</t>
  </si>
  <si>
    <t>Gólfflötur stærri en 5.001 fermetri</t>
  </si>
  <si>
    <t>Óeinangrarðar geymslur/hlöður og áþekk hús</t>
  </si>
  <si>
    <t>Gólfflötur frá 2.000 fermetrum og yfir</t>
  </si>
  <si>
    <t>Gólfflötur allt að 500 fermetrar</t>
  </si>
  <si>
    <t>Gólfflötur 500 - 1.000 fermetrar</t>
  </si>
  <si>
    <t>Gólfflötur 1.001 - 2.000 fermetrar</t>
  </si>
  <si>
    <t>Gólfflötur 2.001 - 5.000 fermetrar</t>
  </si>
  <si>
    <t>Gólfflötur 5.001 - 7.500 fermetrar</t>
  </si>
  <si>
    <t>Gólfflötur 7.500 fermetrar og yfir</t>
  </si>
  <si>
    <t>Sólstofur, garðhús, bílageymslur fyrir mest 2 bíla, gripahús og viðbyggingar allt að 20 fermetra</t>
  </si>
  <si>
    <t>Viðbyggingar 20 til 100 fermetra</t>
  </si>
  <si>
    <t>Stöðúleyfi söluvagna og söluskúra 7-12 mán.</t>
  </si>
  <si>
    <t>Hlutfall</t>
  </si>
  <si>
    <t xml:space="preserve">   Viðbyggingar allt að 20 fermetrar</t>
  </si>
  <si>
    <t xml:space="preserve">   Viðbyggingar frá 20 - 100 fermetrar</t>
  </si>
  <si>
    <t xml:space="preserve">   Viðbyggingar stærri en 100 fermetrar</t>
  </si>
  <si>
    <t>Framkvæmdaleyfisgjald</t>
  </si>
  <si>
    <t>Framkvæmdaleyfisgjald - framkvæmdir skv. 1. og 2. viðauka laga um mat á umhverfisáhrifum nr. 106/2000</t>
  </si>
  <si>
    <t>Framkvæmdaleyfi aðrar framkvæmdir</t>
  </si>
  <si>
    <t>Eftirlit umfram það sem kemur fram í viðmiðunargjaldi</t>
  </si>
  <si>
    <t>Kostnaður vegna aðalskipulagsbreytinga</t>
  </si>
  <si>
    <t>Afgreiðslugjald</t>
  </si>
  <si>
    <t>Umsýslu- og auglýsingakostnaður, sbr. 1. mgr. 36. gr.</t>
  </si>
  <si>
    <t>Breytingar á aðalskipulagsuppdrætti, sbr. 36. gr.</t>
  </si>
  <si>
    <t>Umsýslu- og auglýsingakostnaður, sbr. 2. mgr. 36. gr</t>
  </si>
  <si>
    <t>Breyting á aðalskipulagsuppdrætti, sbr. 2. mgr. 36. gr. V. Óverul. Br.</t>
  </si>
  <si>
    <t>Aðkeypt vinna skv. reikningi</t>
  </si>
  <si>
    <t>5.1</t>
  </si>
  <si>
    <t>Kostnaður vegna deiliskipulags.</t>
  </si>
  <si>
    <t>Nýtt deiliskipulag, sbr. 2. mgr. 38. gr.</t>
  </si>
  <si>
    <t>Umsýslu- og auglýsingakostnaður, sbr. 2. mgr. 38. gr.</t>
  </si>
  <si>
    <t>Vegrulegar breytingar</t>
  </si>
  <si>
    <t>Breyting á deiliskipulagsuppdrætti, sbr. 1. mgr. 43. gr.</t>
  </si>
  <si>
    <t>Umsýslu- og auglýsingakostnaður v. Óverul. Br. Sbr. 1. mgr. 43. gr.</t>
  </si>
  <si>
    <t>Óverulegar breytingar</t>
  </si>
  <si>
    <t>Breyting á deiliskipulagsuppdrætti, sbr. 2. mgr. 43. gr. V. Óverul. Br.</t>
  </si>
  <si>
    <t>Umsýslu- og auglýsingakostnaður v. Óverul. Br. Sbr. 2. mgr. 43. gr.</t>
  </si>
  <si>
    <t>Umsýslu- og auglýsingakostnaður v. Óverul. Br. Sbr. 3. mgr. 44. gr.</t>
  </si>
  <si>
    <t>Grenndarkynning</t>
  </si>
  <si>
    <t>Grenndarkynning, sbr. 1. mgr. 44. gr. , deiliskipulag ekki fyrir hendi</t>
  </si>
  <si>
    <t>Grenndarkynning, sbr. 44. gr. Fyrir byggingarleyfisumsókn</t>
  </si>
  <si>
    <t>Við grenndarkynningu er heimilt er að innheimta aukagjald samkvæmt tímagjaldi skipulagsfulltrúa fyrir vinnu umfram það sem meðalgjald sem kynnt er.</t>
  </si>
  <si>
    <t>Afgreiðslu- og þjónustugjöld</t>
  </si>
  <si>
    <t>Hver endurskoðaður aðaluppdráttur</t>
  </si>
  <si>
    <t>Endurnýjun leyfis án breytinga</t>
  </si>
  <si>
    <t>Úttekt vegna vín- og veitingaleyfa</t>
  </si>
  <si>
    <t>Lóðarsamningur nýrrar lóðar</t>
  </si>
  <si>
    <t>Breytingar á lóðarsamningi</t>
  </si>
  <si>
    <t>Gjald f. Útkall þegar verk reynist ekki úttektarhæft</t>
  </si>
  <si>
    <t>Gjald f. Önnur úköll s.s. Vettvangsskoðu og mælingar</t>
  </si>
  <si>
    <t>Eignaskiptayfirlýsing, eignarhlutar 2-10 , hver umfjöllun pr eignarhluta</t>
  </si>
  <si>
    <t>Eignaskiptayfirlýsing, 10 og yfir hver umfjöllun pr. Eignarhl.</t>
  </si>
  <si>
    <t>Stöðuleyfi árgj. Greiðist einu sinni á ári</t>
  </si>
  <si>
    <t>Fyrir afhendingu grunnganga fyrir skipulagsvinnu</t>
  </si>
  <si>
    <t>Fyrir umsýslu v/breytingar á deiliskipulagi sbr. 2. mgr. 43. gr</t>
  </si>
  <si>
    <t>Fyrir umsýslu á deiliskipulagi skv. 43. gr.</t>
  </si>
  <si>
    <t>Úttekt á leiguhúsnæði</t>
  </si>
  <si>
    <t>Úttekt, leyfi og umsagnir vegna gistileyfa</t>
  </si>
  <si>
    <t>Ástandsskoðun húss</t>
  </si>
  <si>
    <t>Ein. Verð</t>
  </si>
  <si>
    <t>Samtals gjöld</t>
  </si>
  <si>
    <t>Fjöldi Eininga</t>
  </si>
  <si>
    <t>Fjöldi viðbótar tímar</t>
  </si>
  <si>
    <t>Tímagjald</t>
  </si>
  <si>
    <t>Viðbótar tímagjald skipulagsfulltrúa</t>
  </si>
  <si>
    <t>Gatnagerðisgjöld</t>
  </si>
  <si>
    <t>Parhús</t>
  </si>
  <si>
    <t>Raðhús</t>
  </si>
  <si>
    <t>Glerskálar með gegnsæju þaki</t>
  </si>
  <si>
    <t>Iðnaður</t>
  </si>
  <si>
    <t>Gróðurhús sérbyggð hús</t>
  </si>
  <si>
    <t>Verlsun/Þjónusta/Önnur hús</t>
  </si>
  <si>
    <t>Lágmark</t>
  </si>
  <si>
    <t>Hámark</t>
  </si>
  <si>
    <t>Opinberar byggingar</t>
  </si>
  <si>
    <t>Verslun/Þjónusta</t>
  </si>
  <si>
    <t>Iðnaðarhús</t>
  </si>
  <si>
    <t>Gróðurhús</t>
  </si>
  <si>
    <t>Bifreiðageymslur</t>
  </si>
  <si>
    <t>Íbúðarhúsnæði, verslun og þjónusta</t>
  </si>
  <si>
    <t>Iðnaðar- og atvinnuhúsnæði</t>
  </si>
  <si>
    <t>[Ein]</t>
  </si>
  <si>
    <t>Samtals á reikningi:</t>
  </si>
  <si>
    <t>Það % hlutfall sem gefið er upp er hlutfall af vísitölu fermetrakostnaði við vísitölu hús byggt á grunni frá 1987.</t>
  </si>
  <si>
    <t>klst</t>
  </si>
  <si>
    <t>Parhús (pr. Íbúð)</t>
  </si>
  <si>
    <t>Raðhús (pr. Íbúð)</t>
  </si>
  <si>
    <t>Fjölbýlishús (pr. Íbúð)</t>
  </si>
  <si>
    <t>Nýtingarstuðul lóðar</t>
  </si>
  <si>
    <t>Af þeim hluta atvinnuhúsnæðis sem fellur undir 2ja metra lofthæð skal greiða 50% gatnagerðafjald pr ferm.</t>
  </si>
  <si>
    <t>Fyrir lóð fyrir atvinnuhúsnæði á hafnarsvæði.</t>
  </si>
  <si>
    <t>Fyrir viðbyggingar eða nýbyggingar á lóðum sem úthlutað var fyrir gildistöku laga nr. 17/1996 skal gatnagerðargjald reiknað miðað við rúmmetrastærð við- eða nýbyggingar.</t>
  </si>
  <si>
    <t>3.1.1</t>
  </si>
  <si>
    <t>3.1.2</t>
  </si>
  <si>
    <t>3.1.3</t>
  </si>
  <si>
    <t>3.1.4</t>
  </si>
  <si>
    <t>3.1.5</t>
  </si>
  <si>
    <t>4.1</t>
  </si>
  <si>
    <t>4.1.1</t>
  </si>
  <si>
    <t>4.1.2</t>
  </si>
  <si>
    <t>4.1.3</t>
  </si>
  <si>
    <t>5.1.1</t>
  </si>
  <si>
    <t>6.1</t>
  </si>
  <si>
    <t>6.1.1</t>
  </si>
  <si>
    <t>6.1.2</t>
  </si>
  <si>
    <t xml:space="preserve">Grunnvísitala apríl 2004     </t>
  </si>
  <si>
    <t xml:space="preserve">Vísitölugrunnur 1987                                      </t>
  </si>
  <si>
    <t>5.1.2</t>
  </si>
  <si>
    <t>Yfirferð sérteikningar</t>
  </si>
  <si>
    <t>Par-, rað-, tvíbýlis- og keðjuhús</t>
  </si>
  <si>
    <t>Gatnagerðargjald - Fyrir við- eða nýbyggingar á lóðum sem úthlutað var fyrir 1996</t>
  </si>
  <si>
    <t>[Stk]</t>
  </si>
  <si>
    <r>
      <t>[m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]</t>
    </r>
  </si>
  <si>
    <r>
      <t>[m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]</t>
    </r>
  </si>
  <si>
    <t>Gatnagerðargjöld fyrir lóðir og starfssemi sem ekki falla undir 4.1</t>
  </si>
  <si>
    <r>
      <t xml:space="preserve">Stækkun íbúða með byggingarl. Fyrir árið 1997, sjá </t>
    </r>
    <r>
      <rPr>
        <b/>
        <sz val="11"/>
        <color theme="1"/>
        <rFont val="Calibri"/>
        <family val="2"/>
        <scheme val="minor"/>
      </rPr>
      <t>4.4</t>
    </r>
  </si>
  <si>
    <t>Yfirlit yfir uppfærslur</t>
  </si>
  <si>
    <t>Uppfært hámarks og lákmarks verð gatnaverðargjalda sem leiðrétta sig eftir vísitölu</t>
  </si>
  <si>
    <t>Nýtingarhlutfall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</si>
  <si>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Lóð</t>
    </r>
  </si>
  <si>
    <t>Leiðrétt fastagjöld yfir í að vera vísitölutengd</t>
  </si>
  <si>
    <r>
      <t>Byggingarleyfisgjöld af viðbyggingum sem eru stærri en 100m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skulu vera þau sömu og byggingarleyfisgjöld af því húsnæði sem byggt er við.</t>
    </r>
  </si>
  <si>
    <t>Uppfært byggingarvísitöluna svo hún sé sótt um leið og skjalið sé opnað</t>
  </si>
  <si>
    <t>Álag</t>
  </si>
  <si>
    <t>Byggingarleyfis</t>
  </si>
  <si>
    <t>Gatnagerðargjöld</t>
  </si>
  <si>
    <t>Holræsi</t>
  </si>
  <si>
    <t>Vatnsveita</t>
  </si>
  <si>
    <t>Nafn:</t>
  </si>
  <si>
    <t>Skýring:</t>
  </si>
  <si>
    <t>Framkvæmdaleyfi</t>
  </si>
  <si>
    <t>Afgreiðslugjöld</t>
  </si>
  <si>
    <t>Bætt við álög inn í verðreikning og sett álög til 100%</t>
  </si>
  <si>
    <t>Fjarlægt einfaldaða gjaldskrá</t>
  </si>
  <si>
    <t>Uppfært af:</t>
  </si>
  <si>
    <t>GAT</t>
  </si>
  <si>
    <t>Bætt við að sækja fermetraverð frá hagstofu</t>
  </si>
  <si>
    <t>Breytt hvernig vísitalan er tekin inn í skjalið af netinu.</t>
  </si>
  <si>
    <t>Vísitala</t>
  </si>
  <si>
    <t>Fermetraverð</t>
  </si>
  <si>
    <t>Rúmmetraverð</t>
  </si>
  <si>
    <t>Breytt hvernig vísitalan er tekin inn í skjalið af netinu. Notast við aðra aðferð. Einnig lagfært villu sem kom upp vegna uppfærslu Granna.</t>
  </si>
  <si>
    <t>Uppfært Logo Sveitarfélagsins Ölfus</t>
  </si>
  <si>
    <t>Yfirferð aðal- og séruppdrátta</t>
  </si>
  <si>
    <t>Vottorð um byggingarstig og stöðuúttekt</t>
  </si>
  <si>
    <t>Útsetning húss</t>
  </si>
  <si>
    <t>Úthlutunargjald (óafturkræft)</t>
  </si>
  <si>
    <t>Lóðarúthlutun</t>
  </si>
  <si>
    <t>3.4.1</t>
  </si>
  <si>
    <t>3.4.2</t>
  </si>
  <si>
    <t>3.4.3</t>
  </si>
  <si>
    <t>3.4.4</t>
  </si>
  <si>
    <t>3.4.5</t>
  </si>
  <si>
    <t>3.4.6</t>
  </si>
  <si>
    <t>Afgreiðslugjald nefndar</t>
  </si>
  <si>
    <t>3.1.6</t>
  </si>
  <si>
    <t>3.1.7</t>
  </si>
  <si>
    <t>3.1.8</t>
  </si>
  <si>
    <t>3.1.9</t>
  </si>
  <si>
    <t>3.3.3</t>
  </si>
  <si>
    <t>3.3.4</t>
  </si>
  <si>
    <t>3.3.5</t>
  </si>
  <si>
    <t>3.3.6</t>
  </si>
  <si>
    <t>3.5.1</t>
  </si>
  <si>
    <t>3.5.2</t>
  </si>
  <si>
    <t>3.5.3</t>
  </si>
  <si>
    <t>3.5.4</t>
  </si>
  <si>
    <t>3.5.5</t>
  </si>
  <si>
    <t>5.1.3</t>
  </si>
  <si>
    <t>5.1.4</t>
  </si>
  <si>
    <t>5.1.5</t>
  </si>
  <si>
    <t>6.2</t>
  </si>
  <si>
    <t>6.2.1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</si>
  <si>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</si>
  <si>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</si>
  <si>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</si>
  <si>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</si>
  <si>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</si>
  <si>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</si>
  <si>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</si>
  <si>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</si>
  <si>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</si>
  <si>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5.3</t>
  </si>
  <si>
    <t>5.3.1</t>
  </si>
  <si>
    <t>5.3.2</t>
  </si>
  <si>
    <t>5.4</t>
  </si>
  <si>
    <t>5.4.1</t>
  </si>
  <si>
    <t>5.4.3</t>
  </si>
  <si>
    <t>5.4.4</t>
  </si>
  <si>
    <t>5.4.5</t>
  </si>
  <si>
    <t>5.4.6</t>
  </si>
  <si>
    <t>5.4.7</t>
  </si>
  <si>
    <t>5.4.8</t>
  </si>
  <si>
    <t>5.4.9</t>
  </si>
  <si>
    <t>5.4.10</t>
  </si>
  <si>
    <t>5.4.11</t>
  </si>
  <si>
    <t>5.4.12</t>
  </si>
  <si>
    <t>5.4.13</t>
  </si>
  <si>
    <t>5.4.14</t>
  </si>
  <si>
    <t>5.4.15</t>
  </si>
  <si>
    <t>5.4.16</t>
  </si>
  <si>
    <t>5.4.17</t>
  </si>
  <si>
    <t>5.4.18</t>
  </si>
  <si>
    <t>5.4.19</t>
  </si>
  <si>
    <t>5.4.20</t>
  </si>
  <si>
    <t>5.4.21</t>
  </si>
  <si>
    <t>5.4.22</t>
  </si>
  <si>
    <t>5.5</t>
  </si>
  <si>
    <t>6.1.3</t>
  </si>
  <si>
    <t>6.1.4</t>
  </si>
  <si>
    <t>6.1.5</t>
  </si>
  <si>
    <t>6.1.6</t>
  </si>
  <si>
    <t>6.1.7</t>
  </si>
  <si>
    <t>6.1.8</t>
  </si>
  <si>
    <t>6.1.9</t>
  </si>
  <si>
    <t>6.3</t>
  </si>
  <si>
    <t>6.4</t>
  </si>
  <si>
    <t>7.1</t>
  </si>
  <si>
    <t>6.3.1</t>
  </si>
  <si>
    <t>6.3.2</t>
  </si>
  <si>
    <t>6.3.3</t>
  </si>
  <si>
    <r>
      <t xml:space="preserve">Fyrir lóð fyrir atvinnustarfsemi, grófiðnað, er ekki fellundir töflu </t>
    </r>
    <r>
      <rPr>
        <b/>
        <sz val="11"/>
        <color theme="1"/>
        <rFont val="Calibri"/>
        <family val="2"/>
        <scheme val="minor"/>
      </rPr>
      <t>6.1</t>
    </r>
  </si>
  <si>
    <t>6.4.1</t>
  </si>
  <si>
    <t>6.4.2</t>
  </si>
  <si>
    <t>6.4.3</t>
  </si>
  <si>
    <t>6.4.4</t>
  </si>
  <si>
    <t>6.4.5</t>
  </si>
  <si>
    <t>6.4.6</t>
  </si>
  <si>
    <t>6.4.7</t>
  </si>
  <si>
    <t>6.4.8</t>
  </si>
  <si>
    <t>6.4.9</t>
  </si>
  <si>
    <t>7.1.1</t>
  </si>
  <si>
    <t>7.1.2</t>
  </si>
  <si>
    <t>8.1</t>
  </si>
  <si>
    <t>8.1.1</t>
  </si>
  <si>
    <t>8.1.2</t>
  </si>
  <si>
    <t>Heimaæðargjald vatnsveitu</t>
  </si>
  <si>
    <t>Heimaæðargjald holræsa</t>
  </si>
  <si>
    <r>
      <t xml:space="preserve">Staðfestingargjald vegna lóðaúthlutunar </t>
    </r>
    <r>
      <rPr>
        <i/>
        <sz val="11"/>
        <color theme="1"/>
        <rFont val="Calibri"/>
        <family val="2"/>
        <scheme val="minor"/>
      </rPr>
      <t>(óafturkræft)</t>
    </r>
  </si>
  <si>
    <t>Byggingarvísitala janúar 2019</t>
  </si>
  <si>
    <t>Rúmmetraverð vísitöluhúss í janúar 2019</t>
  </si>
  <si>
    <t>Fermetraverð vísitöluhúss í janúar 2019</t>
  </si>
  <si>
    <t>Skipulags- og Byggingarfulltrúi Sveitarfélagsins Ölfus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</si>
</sst>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"/>
    <numFmt numFmtId="165" formatCode="_-* #,##0\ &quot;kr.&quot;_-;\-* #,##0\ &quot;kr.&quot;_-;_-* &quot;-&quot;\ &quot;kr.&quot;_-;_-@_-"/>
    <numFmt numFmtId="166" formatCode="_-* #,##0\ &quot;kr./m²&quot;_-;\-* #,##0\ &quot;kr.&quot;_-;_-* &quot;-&quot;\ &quot;kr.&quot;_-;_-@_-"/>
    <numFmt numFmtId="167" formatCode="_-* #,##0\ &quot;m²&quot;_-;\-* #,##0\ &quot;m²&quot;_-;_-* &quot;-&quot;\ &quot;m²&quot;_-;_-@_-"/>
    <numFmt numFmtId="168" formatCode="_-* #,##0\ &quot;&quot;_-;\-* #,##0\ &quot;m²&quot;_-;_-* &quot;-&quot;\ &quot;m²&quot;_-;_-@_-"/>
    <numFmt numFmtId="169" formatCode="_-* #,##0\ &quot;Stk&quot;_-;\-* #,##0\ &quot;Stk&quot;_-;_-* &quot;-&quot;\ &quot;Stk&quot;_-;_-@_-"/>
    <numFmt numFmtId="170" formatCode="_-* #,##0\ &quot;kr./m²&quot;_-;\-* #,##0\ &quot;kr./m²&quot;_-;_-* &quot;-&quot;\ &quot;kr./m²&quot;_-;_-@_-"/>
    <numFmt numFmtId="171" formatCode="_-* #,##0\ &quot;kr. / per íbúð&quot;_-;\-* #,##0\ &quot;kr. / per íbúð&quot;_-;_-* &quot;-&quot;\ &quot;kr. / per íbúð&quot;_-;_-@_-"/>
    <numFmt numFmtId="172" formatCode="_-* #,##0\ &quot;kr./m³&quot;_-;\-* #,##0\ &quot;kr./m³&quot;_-;_-* &quot;-&quot;\ &quot;kr./m³&quot;_-;_-@_-"/>
    <numFmt numFmtId="173" formatCode="_-* #,##0\ &quot;m³&quot;_-;\-* #,##0\ &quot;m³&quot;_-;_-* &quot;-&quot;\ &quot;m³&quot;_-;_-@_-"/>
    <numFmt numFmtId="174" formatCode="_-* #,##0\ &quot;klst.&quot;_-;\-* #,##0\ &quot;klst.&quot;_-;_-* &quot;-&quot;\ &quot;klst.&quot;_-;_-@_-"/>
    <numFmt numFmtId="175" formatCode="#,##0.00_ ;\-#,##0.00\ "/>
    <numFmt numFmtId="176" formatCode="_-* #,##0\ &quot;kr./Stk&quot;_-;\-* #,##0\ &quot;kr./Stk&quot;_-;_-* &quot;-&quot;\ &quot;kr./Stk&quot;_-;_-@_-"/>
    <numFmt numFmtId="177" formatCode="#,##0_ ;\-#,##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Border="1"/>
    <xf numFmtId="9" fontId="0" fillId="0" borderId="0" xfId="0" applyNumberFormat="1" applyBorder="1"/>
    <xf numFmtId="0" fontId="0" fillId="0" borderId="2" xfId="0" applyBorder="1"/>
    <xf numFmtId="0" fontId="0" fillId="0" borderId="0" xfId="0" applyBorder="1" applyAlignment="1"/>
    <xf numFmtId="49" fontId="0" fillId="0" borderId="0" xfId="0" applyNumberFormat="1" applyBorder="1"/>
    <xf numFmtId="165" fontId="0" fillId="0" borderId="2" xfId="0" applyNumberFormat="1" applyBorder="1" applyAlignment="1" applyProtection="1">
      <alignment vertical="center"/>
    </xf>
    <xf numFmtId="165" fontId="0" fillId="0" borderId="2" xfId="0" applyNumberFormat="1" applyBorder="1" applyAlignment="1" applyProtection="1">
      <alignment horizontal="right" vertical="center"/>
    </xf>
    <xf numFmtId="0" fontId="0" fillId="0" borderId="0" xfId="0" applyBorder="1" applyProtection="1"/>
    <xf numFmtId="49" fontId="0" fillId="0" borderId="2" xfId="0" applyNumberForma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vertical="center"/>
    </xf>
    <xf numFmtId="49" fontId="1" fillId="0" borderId="2" xfId="0" applyNumberFormat="1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167" fontId="0" fillId="0" borderId="2" xfId="0" applyNumberFormat="1" applyFill="1" applyBorder="1" applyAlignment="1" applyProtection="1">
      <alignment vertical="center"/>
    </xf>
    <xf numFmtId="165" fontId="0" fillId="0" borderId="0" xfId="0" applyNumberFormat="1" applyBorder="1" applyProtection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top" wrapText="1"/>
    </xf>
    <xf numFmtId="165" fontId="0" fillId="0" borderId="2" xfId="0" applyNumberFormat="1" applyBorder="1" applyAlignment="1" applyProtection="1">
      <alignment horizontal="left" vertical="center" wrapText="1"/>
    </xf>
    <xf numFmtId="165" fontId="0" fillId="0" borderId="2" xfId="0" applyNumberFormat="1" applyBorder="1" applyAlignment="1" applyProtection="1">
      <alignment vertical="center" wrapText="1"/>
    </xf>
    <xf numFmtId="167" fontId="0" fillId="0" borderId="2" xfId="0" applyNumberFormat="1" applyFill="1" applyBorder="1" applyAlignment="1" applyProtection="1">
      <alignment vertical="center"/>
      <protection locked="0"/>
    </xf>
    <xf numFmtId="166" fontId="0" fillId="0" borderId="2" xfId="0" applyNumberFormat="1" applyBorder="1" applyAlignment="1" applyProtection="1">
      <alignment vertical="center"/>
    </xf>
    <xf numFmtId="170" fontId="0" fillId="0" borderId="2" xfId="0" applyNumberFormat="1" applyBorder="1" applyAlignment="1" applyProtection="1">
      <alignment vertical="center"/>
    </xf>
    <xf numFmtId="3" fontId="0" fillId="0" borderId="2" xfId="0" applyNumberForma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165" fontId="0" fillId="2" borderId="2" xfId="0" applyNumberFormat="1" applyFill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</xf>
    <xf numFmtId="170" fontId="0" fillId="0" borderId="2" xfId="0" applyNumberFormat="1" applyFill="1" applyBorder="1" applyAlignment="1" applyProtection="1">
      <alignment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left" vertical="center"/>
    </xf>
    <xf numFmtId="164" fontId="0" fillId="0" borderId="0" xfId="0" applyNumberFormat="1" applyBorder="1" applyProtection="1"/>
    <xf numFmtId="169" fontId="5" fillId="2" borderId="2" xfId="0" applyNumberFormat="1" applyFont="1" applyFill="1" applyBorder="1" applyAlignment="1" applyProtection="1">
      <alignment vertical="center"/>
      <protection locked="0"/>
    </xf>
    <xf numFmtId="174" fontId="5" fillId="2" borderId="2" xfId="0" applyNumberFormat="1" applyFont="1" applyFill="1" applyBorder="1" applyAlignment="1" applyProtection="1">
      <alignment vertical="center"/>
      <protection locked="0"/>
    </xf>
    <xf numFmtId="167" fontId="5" fillId="2" borderId="2" xfId="0" applyNumberFormat="1" applyFont="1" applyFill="1" applyBorder="1" applyAlignment="1" applyProtection="1">
      <alignment vertical="center"/>
      <protection locked="0"/>
    </xf>
    <xf numFmtId="173" fontId="5" fillId="2" borderId="2" xfId="0" applyNumberFormat="1" applyFont="1" applyFill="1" applyBorder="1" applyAlignment="1" applyProtection="1">
      <alignment vertical="center"/>
      <protection locked="0"/>
    </xf>
    <xf numFmtId="168" fontId="5" fillId="2" borderId="2" xfId="0" applyNumberFormat="1" applyFont="1" applyFill="1" applyBorder="1" applyAlignment="1" applyProtection="1">
      <alignment vertical="center"/>
      <protection locked="0"/>
    </xf>
    <xf numFmtId="169" fontId="5" fillId="2" borderId="2" xfId="0" applyNumberFormat="1" applyFont="1" applyFill="1" applyBorder="1" applyAlignment="1" applyProtection="1">
      <alignment horizontal="right" vertical="center"/>
      <protection locked="0"/>
    </xf>
    <xf numFmtId="169" fontId="5" fillId="2" borderId="2" xfId="0" applyNumberFormat="1" applyFont="1" applyFill="1" applyBorder="1" applyAlignment="1" applyProtection="1">
      <alignment vertical="center" wrapText="1"/>
      <protection locked="0"/>
    </xf>
    <xf numFmtId="16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169" fontId="5" fillId="0" borderId="2" xfId="0" applyNumberFormat="1" applyFont="1" applyFill="1" applyBorder="1" applyAlignment="1" applyProtection="1">
      <alignment vertical="center"/>
      <protection locked="0"/>
    </xf>
    <xf numFmtId="175" fontId="5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9" fontId="0" fillId="0" borderId="0" xfId="0" applyNumberFormat="1" applyBorder="1" applyAlignment="1" applyProtection="1">
      <alignment horizontal="center"/>
    </xf>
    <xf numFmtId="0" fontId="1" fillId="0" borderId="0" xfId="0" applyFont="1" applyBorder="1"/>
    <xf numFmtId="9" fontId="0" fillId="0" borderId="0" xfId="0" applyNumberFormat="1" applyBorder="1" applyAlignment="1" applyProtection="1">
      <alignment horizontal="center" vertical="center"/>
    </xf>
    <xf numFmtId="1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right" vertical="center"/>
    </xf>
    <xf numFmtId="9" fontId="0" fillId="0" borderId="0" xfId="0" applyNumberFormat="1" applyBorder="1" applyProtection="1"/>
    <xf numFmtId="9" fontId="0" fillId="0" borderId="0" xfId="0" applyNumberFormat="1" applyBorder="1" applyAlignment="1" applyProtection="1">
      <alignment horizontal="center" wrapText="1"/>
    </xf>
    <xf numFmtId="0" fontId="0" fillId="0" borderId="0" xfId="0" applyBorder="1" applyAlignment="1" applyProtection="1">
      <alignment vertical="center" wrapText="1"/>
    </xf>
    <xf numFmtId="9" fontId="0" fillId="0" borderId="0" xfId="0" applyNumberForma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center" wrapText="1"/>
    </xf>
    <xf numFmtId="3" fontId="0" fillId="0" borderId="0" xfId="0" applyNumberFormat="1" applyBorder="1" applyAlignment="1" applyProtection="1">
      <alignment vertic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176" fontId="5" fillId="0" borderId="2" xfId="0" applyNumberFormat="1" applyFont="1" applyBorder="1" applyAlignment="1" applyProtection="1">
      <alignment vertical="center"/>
    </xf>
    <xf numFmtId="171" fontId="5" fillId="0" borderId="2" xfId="0" applyNumberFormat="1" applyFont="1" applyBorder="1" applyAlignment="1" applyProtection="1">
      <alignment vertical="center"/>
    </xf>
    <xf numFmtId="165" fontId="5" fillId="0" borderId="2" xfId="0" applyNumberFormat="1" applyFont="1" applyBorder="1" applyAlignment="1" applyProtection="1">
      <alignment vertical="center"/>
    </xf>
    <xf numFmtId="170" fontId="5" fillId="0" borderId="2" xfId="0" applyNumberFormat="1" applyFont="1" applyBorder="1" applyAlignment="1" applyProtection="1">
      <alignment vertical="center"/>
    </xf>
    <xf numFmtId="176" fontId="5" fillId="0" borderId="2" xfId="0" applyNumberFormat="1" applyFont="1" applyBorder="1" applyAlignment="1" applyProtection="1">
      <alignment horizontal="left" vertical="center" wrapText="1"/>
    </xf>
    <xf numFmtId="176" fontId="5" fillId="0" borderId="2" xfId="0" applyNumberFormat="1" applyFont="1" applyBorder="1" applyAlignment="1" applyProtection="1">
      <alignment vertical="center" wrapText="1"/>
    </xf>
    <xf numFmtId="176" fontId="5" fillId="0" borderId="2" xfId="0" applyNumberFormat="1" applyFont="1" applyBorder="1" applyAlignment="1" applyProtection="1">
      <alignment horizontal="right" vertical="center"/>
    </xf>
    <xf numFmtId="166" fontId="5" fillId="0" borderId="2" xfId="0" applyNumberFormat="1" applyFont="1" applyBorder="1" applyAlignment="1" applyProtection="1">
      <alignment vertical="center"/>
    </xf>
    <xf numFmtId="172" fontId="5" fillId="0" borderId="2" xfId="0" applyNumberFormat="1" applyFont="1" applyBorder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left" vertical="center"/>
    </xf>
    <xf numFmtId="170" fontId="5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vertical="center"/>
    </xf>
    <xf numFmtId="165" fontId="0" fillId="0" borderId="2" xfId="0" applyNumberFormat="1" applyFill="1" applyBorder="1" applyAlignment="1" applyProtection="1">
      <alignment vertical="center"/>
    </xf>
    <xf numFmtId="165" fontId="0" fillId="0" borderId="0" xfId="0" applyNumberFormat="1" applyBorder="1"/>
    <xf numFmtId="177" fontId="0" fillId="0" borderId="0" xfId="0" applyNumberFormat="1" applyBorder="1"/>
    <xf numFmtId="0" fontId="0" fillId="0" borderId="2" xfId="0" applyFont="1" applyBorder="1" applyAlignment="1" applyProtection="1">
      <alignment horizontal="center" vertical="center"/>
    </xf>
    <xf numFmtId="39" fontId="5" fillId="2" borderId="5" xfId="0" applyNumberFormat="1" applyFont="1" applyFill="1" applyBorder="1" applyAlignment="1" applyProtection="1">
      <alignment horizontal="center" vertical="center"/>
    </xf>
    <xf numFmtId="167" fontId="5" fillId="2" borderId="5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9" fontId="0" fillId="0" borderId="3" xfId="0" applyNumberFormat="1" applyBorder="1" applyAlignment="1" applyProtection="1">
      <alignment horizontal="right" vertical="center"/>
      <protection locked="0"/>
    </xf>
    <xf numFmtId="9" fontId="0" fillId="2" borderId="3" xfId="0" applyNumberFormat="1" applyFill="1" applyBorder="1" applyAlignment="1" applyProtection="1">
      <alignment horizontal="center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left" vertical="top" wrapText="1"/>
    </xf>
    <xf numFmtId="0" fontId="0" fillId="0" borderId="3" xfId="0" applyNumberForma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</xf>
    <xf numFmtId="165" fontId="0" fillId="0" borderId="1" xfId="0" applyNumberFormat="1" applyBorder="1" applyAlignment="1" applyProtection="1">
      <alignment vertical="center"/>
    </xf>
    <xf numFmtId="0" fontId="0" fillId="0" borderId="0" xfId="0" applyNumberFormat="1"/>
    <xf numFmtId="14" fontId="0" fillId="0" borderId="0" xfId="0" applyNumberFormat="1" applyAlignment="1">
      <alignment horizontal="left" vertical="top" wrapText="1"/>
    </xf>
    <xf numFmtId="14" fontId="0" fillId="0" borderId="0" xfId="0" applyNumberFormat="1" applyBorder="1" applyAlignment="1">
      <alignment horizontal="left"/>
    </xf>
    <xf numFmtId="14" fontId="0" fillId="0" borderId="0" xfId="0" applyNumberFormat="1" applyBorder="1" applyAlignment="1">
      <alignment horizontal="left" vertical="top"/>
    </xf>
    <xf numFmtId="14" fontId="0" fillId="0" borderId="0" xfId="0" applyNumberFormat="1" applyBorder="1" applyAlignment="1">
      <alignment horizontal="right"/>
    </xf>
    <xf numFmtId="10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49" fontId="7" fillId="0" borderId="2" xfId="0" applyNumberFormat="1" applyFont="1" applyBorder="1" applyAlignment="1" applyProtection="1">
      <alignment horizontal="center" vertical="center"/>
    </xf>
    <xf numFmtId="171" fontId="7" fillId="0" borderId="2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  <protection locked="0"/>
    </xf>
    <xf numFmtId="16" fontId="0" fillId="0" borderId="0" xfId="0" applyNumberFormat="1" applyBorder="1" applyAlignment="1" applyProtection="1">
      <alignment horizontal="left" vertical="center"/>
      <protection locked="0"/>
    </xf>
    <xf numFmtId="165" fontId="8" fillId="0" borderId="2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right" vertical="center"/>
    </xf>
    <xf numFmtId="171" fontId="8" fillId="0" borderId="2" xfId="0" applyNumberFormat="1" applyFont="1" applyBorder="1" applyAlignment="1" applyProtection="1">
      <alignment vertical="center"/>
    </xf>
    <xf numFmtId="165" fontId="8" fillId="0" borderId="2" xfId="0" applyNumberFormat="1" applyFont="1" applyBorder="1" applyAlignment="1" applyProtection="1">
      <alignment horizontal="left" vertical="center"/>
    </xf>
    <xf numFmtId="171" fontId="8" fillId="0" borderId="2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1" fillId="0" borderId="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49" fontId="0" fillId="0" borderId="2" xfId="0" applyNumberForma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9" fontId="5" fillId="0" borderId="2" xfId="0" applyNumberFormat="1" applyFont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moveDataOnSave="1" connectionId="1" xr16:uid="{00000000-0016-0000-02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Vísitala" tableColumnId="4"/>
      <queryTableField id="2" name="Fermetraverð" tableColumnId="2"/>
      <queryTableField id="3" name="Rúmmetraverð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ísitölur_frá_Hagstofu" displayName="Vísitölur_frá_Hagstofu" ref="A1:C2" tableType="queryTable" insertRowShift="1" totalsRowShown="0">
  <autoFilter ref="A1:C2" xr:uid="{00000000-0009-0000-0100-000001000000}"/>
  <tableColumns count="3">
    <tableColumn id="4" xr3:uid="{00000000-0010-0000-0000-000004000000}" uniqueName="4" name="Vísitala" queryTableFieldId="1" dataDxfId="2"/>
    <tableColumn id="2" xr3:uid="{00000000-0010-0000-0000-000002000000}" uniqueName="2" name="Fermetraverð" queryTableFieldId="2" dataDxfId="1"/>
    <tableColumn id="3" xr3:uid="{00000000-0010-0000-0000-000003000000}" uniqueName="3" name="Rúmmetraverð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T169"/>
  <sheetViews>
    <sheetView tabSelected="1" topLeftCell="E1" zoomScale="118" zoomScaleNormal="118" zoomScaleSheetLayoutView="100" workbookViewId="0">
      <selection activeCell="F62" sqref="F62:M62"/>
    </sheetView>
  </sheetViews>
  <sheetFormatPr defaultRowHeight="15" outlineLevelRow="2" outlineLevelCol="1" x14ac:dyDescent="0.25"/>
  <cols>
    <col min="1" max="1" width="9.140625" style="1" hidden="1" customWidth="1" outlineLevel="1"/>
    <col min="2" max="2" width="9.85546875" style="1" hidden="1" customWidth="1" outlineLevel="1"/>
    <col min="3" max="3" width="9.140625" style="1" hidden="1" customWidth="1" outlineLevel="1"/>
    <col min="4" max="4" width="9.7109375" style="1" hidden="1" customWidth="1" outlineLevel="1"/>
    <col min="5" max="5" width="7.7109375" style="1" customWidth="1" collapsed="1"/>
    <col min="6" max="6" width="5.85546875" style="1" customWidth="1"/>
    <col min="7" max="7" width="14.42578125" style="1" customWidth="1"/>
    <col min="8" max="8" width="15.42578125" style="1" customWidth="1"/>
    <col min="9" max="9" width="15.5703125" style="1" customWidth="1"/>
    <col min="10" max="10" width="23.42578125" style="1" bestFit="1" customWidth="1"/>
    <col min="11" max="11" width="5.28515625" style="1" customWidth="1"/>
    <col min="12" max="12" width="17.28515625" style="1" bestFit="1" customWidth="1"/>
    <col min="13" max="13" width="15.42578125" style="1" customWidth="1"/>
    <col min="14" max="14" width="19" style="1" customWidth="1"/>
    <col min="15" max="15" width="13.85546875" style="1" customWidth="1"/>
    <col min="16" max="16" width="19.28515625" style="1" customWidth="1"/>
    <col min="17" max="17" width="15.7109375" style="1" customWidth="1"/>
    <col min="18" max="16384" width="9.140625" style="1"/>
  </cols>
  <sheetData>
    <row r="1" spans="1:16" ht="23.25" x14ac:dyDescent="0.25">
      <c r="E1" s="132" t="s">
        <v>284</v>
      </c>
      <c r="F1" s="132"/>
      <c r="G1" s="132"/>
      <c r="H1" s="132"/>
      <c r="I1" s="132"/>
      <c r="J1" s="132"/>
      <c r="K1" s="132"/>
      <c r="L1" s="132"/>
      <c r="M1" s="132"/>
      <c r="O1" s="2"/>
    </row>
    <row r="2" spans="1:16" ht="21" x14ac:dyDescent="0.25">
      <c r="E2" s="133" t="s">
        <v>0</v>
      </c>
      <c r="F2" s="133"/>
      <c r="G2" s="133"/>
      <c r="H2" s="133"/>
      <c r="I2" s="133"/>
      <c r="J2" s="133"/>
      <c r="K2" s="133"/>
      <c r="L2" s="133"/>
      <c r="M2" s="133"/>
      <c r="N2" s="4"/>
      <c r="O2" s="2"/>
    </row>
    <row r="3" spans="1:16" x14ac:dyDescent="0.25">
      <c r="E3" s="71" t="s">
        <v>2</v>
      </c>
      <c r="F3" s="134"/>
      <c r="G3" s="134"/>
      <c r="H3" s="134"/>
      <c r="I3" s="134"/>
      <c r="J3" s="74" t="s">
        <v>3</v>
      </c>
      <c r="K3" s="134"/>
      <c r="L3" s="134"/>
      <c r="M3" s="134"/>
      <c r="N3" s="4"/>
      <c r="O3" s="2"/>
    </row>
    <row r="4" spans="1:16" x14ac:dyDescent="0.25">
      <c r="E4" s="72" t="s">
        <v>170</v>
      </c>
      <c r="F4" s="129"/>
      <c r="G4" s="129"/>
      <c r="H4" s="129"/>
      <c r="I4" s="129"/>
      <c r="J4" s="75" t="s">
        <v>4</v>
      </c>
      <c r="K4" s="129"/>
      <c r="L4" s="129"/>
      <c r="M4" s="129"/>
      <c r="N4" s="4"/>
      <c r="O4" s="2"/>
    </row>
    <row r="5" spans="1:16" x14ac:dyDescent="0.25">
      <c r="E5" s="72" t="s">
        <v>1</v>
      </c>
      <c r="F5" s="129"/>
      <c r="G5" s="129"/>
      <c r="H5" s="129"/>
      <c r="I5" s="129"/>
      <c r="J5" s="75" t="s">
        <v>5</v>
      </c>
      <c r="K5" s="129"/>
      <c r="L5" s="129"/>
      <c r="M5" s="129"/>
    </row>
    <row r="6" spans="1:16" x14ac:dyDescent="0.25">
      <c r="E6" s="73" t="s">
        <v>171</v>
      </c>
      <c r="F6" s="129"/>
      <c r="G6" s="129"/>
      <c r="H6" s="129"/>
      <c r="I6" s="129"/>
      <c r="J6" s="75" t="s">
        <v>6</v>
      </c>
      <c r="K6" s="129"/>
      <c r="L6" s="129"/>
      <c r="M6" s="129"/>
    </row>
    <row r="7" spans="1:16" x14ac:dyDescent="0.25">
      <c r="E7" s="131" t="s">
        <v>148</v>
      </c>
      <c r="F7" s="131"/>
      <c r="G7" s="131"/>
      <c r="H7" s="131"/>
      <c r="I7" s="131"/>
      <c r="J7" s="91"/>
      <c r="K7" s="97" t="s">
        <v>165</v>
      </c>
      <c r="L7" s="94" t="s">
        <v>166</v>
      </c>
      <c r="M7" s="95">
        <v>1</v>
      </c>
    </row>
    <row r="8" spans="1:16" x14ac:dyDescent="0.25">
      <c r="E8" s="131" t="s">
        <v>147</v>
      </c>
      <c r="F8" s="131"/>
      <c r="G8" s="131"/>
      <c r="H8" s="131"/>
      <c r="I8" s="103">
        <v>292.2</v>
      </c>
      <c r="J8" s="93"/>
      <c r="K8" s="98" t="s">
        <v>165</v>
      </c>
      <c r="L8" s="92" t="s">
        <v>172</v>
      </c>
      <c r="M8" s="96">
        <v>1</v>
      </c>
    </row>
    <row r="9" spans="1:16" x14ac:dyDescent="0.25">
      <c r="E9" s="135" t="s">
        <v>281</v>
      </c>
      <c r="F9" s="135"/>
      <c r="G9" s="135"/>
      <c r="H9" s="135"/>
      <c r="I9">
        <v>712.1</v>
      </c>
      <c r="J9" s="93"/>
      <c r="K9" s="98" t="s">
        <v>165</v>
      </c>
      <c r="L9" s="92" t="s">
        <v>173</v>
      </c>
      <c r="M9" s="96">
        <v>1</v>
      </c>
    </row>
    <row r="10" spans="1:16" x14ac:dyDescent="0.25">
      <c r="E10" s="135"/>
      <c r="F10" s="135"/>
      <c r="G10" s="135"/>
      <c r="H10" s="135"/>
      <c r="I10" s="103"/>
      <c r="J10" s="91"/>
      <c r="K10" s="98" t="s">
        <v>165</v>
      </c>
      <c r="L10" s="92" t="s">
        <v>167</v>
      </c>
      <c r="M10" s="96">
        <v>1</v>
      </c>
    </row>
    <row r="11" spans="1:16" x14ac:dyDescent="0.25">
      <c r="E11" s="135" t="s">
        <v>282</v>
      </c>
      <c r="F11" s="135"/>
      <c r="G11" s="135"/>
      <c r="H11" s="135"/>
      <c r="I11">
        <v>74980</v>
      </c>
      <c r="J11" s="91"/>
      <c r="K11" s="99" t="s">
        <v>165</v>
      </c>
      <c r="L11" s="92" t="s">
        <v>168</v>
      </c>
      <c r="M11" s="96">
        <v>1</v>
      </c>
    </row>
    <row r="12" spans="1:16" x14ac:dyDescent="0.25">
      <c r="E12" s="135" t="s">
        <v>283</v>
      </c>
      <c r="F12" s="135"/>
      <c r="G12" s="135"/>
      <c r="H12" s="135"/>
      <c r="I12">
        <v>222130</v>
      </c>
      <c r="J12" s="91"/>
      <c r="K12" s="99" t="s">
        <v>165</v>
      </c>
      <c r="L12" s="92" t="s">
        <v>169</v>
      </c>
      <c r="M12" s="96">
        <v>1</v>
      </c>
    </row>
    <row r="13" spans="1:16" ht="15.75" thickBot="1" x14ac:dyDescent="0.3">
      <c r="A13" s="42" t="s">
        <v>54</v>
      </c>
      <c r="E13" s="130"/>
      <c r="F13" s="130"/>
      <c r="G13" s="130"/>
      <c r="H13" s="130"/>
      <c r="I13" s="130"/>
      <c r="J13" s="76" t="s">
        <v>101</v>
      </c>
      <c r="K13" s="76" t="s">
        <v>123</v>
      </c>
      <c r="L13" s="76" t="s">
        <v>103</v>
      </c>
      <c r="M13" s="76" t="s">
        <v>102</v>
      </c>
    </row>
    <row r="14" spans="1:16" ht="15.75" thickTop="1" x14ac:dyDescent="0.25">
      <c r="A14" s="42"/>
      <c r="E14" s="116"/>
      <c r="F14" s="115"/>
      <c r="G14" s="115"/>
      <c r="H14" s="115"/>
      <c r="I14" s="115"/>
      <c r="J14" s="91"/>
      <c r="K14" s="91"/>
      <c r="L14" s="91"/>
      <c r="M14" s="91"/>
    </row>
    <row r="15" spans="1:16" x14ac:dyDescent="0.25">
      <c r="A15" s="8"/>
      <c r="D15" s="43"/>
      <c r="E15" s="30" t="s">
        <v>13</v>
      </c>
      <c r="F15" s="127" t="s">
        <v>9</v>
      </c>
      <c r="G15" s="127"/>
      <c r="H15" s="127"/>
      <c r="I15" s="127"/>
      <c r="J15" s="127"/>
      <c r="K15" s="127"/>
      <c r="L15" s="127"/>
      <c r="M15" s="127"/>
    </row>
    <row r="16" spans="1:16" hidden="1" outlineLevel="1" x14ac:dyDescent="0.25">
      <c r="A16" s="44">
        <v>0.85</v>
      </c>
      <c r="B16" s="2"/>
      <c r="D16" s="43"/>
      <c r="E16" s="66" t="s">
        <v>134</v>
      </c>
      <c r="F16" s="122" t="s">
        <v>10</v>
      </c>
      <c r="G16" s="122"/>
      <c r="H16" s="122"/>
      <c r="I16" s="122"/>
      <c r="J16" s="59">
        <f>$I$12*A16</f>
        <v>188810.5</v>
      </c>
      <c r="K16" s="13" t="s">
        <v>153</v>
      </c>
      <c r="L16" s="32">
        <v>0</v>
      </c>
      <c r="M16" s="6">
        <f>+L16*J16*$M$7</f>
        <v>0</v>
      </c>
      <c r="P16" s="5"/>
    </row>
    <row r="17" spans="1:20" hidden="1" outlineLevel="1" x14ac:dyDescent="0.25">
      <c r="A17" s="44">
        <v>0.65</v>
      </c>
      <c r="B17" s="2"/>
      <c r="D17" s="43"/>
      <c r="E17" s="66" t="s">
        <v>135</v>
      </c>
      <c r="F17" s="122" t="s">
        <v>151</v>
      </c>
      <c r="G17" s="122"/>
      <c r="H17" s="122"/>
      <c r="I17" s="122"/>
      <c r="J17" s="58">
        <f>$I$12*A17</f>
        <v>144384.5</v>
      </c>
      <c r="K17" s="13" t="s">
        <v>153</v>
      </c>
      <c r="L17" s="32">
        <v>0</v>
      </c>
      <c r="M17" s="6">
        <f>+L17*J17*$M$7</f>
        <v>0</v>
      </c>
      <c r="P17" s="5"/>
      <c r="S17" s="2"/>
      <c r="T17" s="5"/>
    </row>
    <row r="18" spans="1:20" hidden="1" outlineLevel="1" x14ac:dyDescent="0.25">
      <c r="A18" s="44">
        <v>0.5</v>
      </c>
      <c r="D18" s="43"/>
      <c r="E18" s="66" t="s">
        <v>136</v>
      </c>
      <c r="F18" s="122" t="s">
        <v>7</v>
      </c>
      <c r="G18" s="122"/>
      <c r="H18" s="122"/>
      <c r="I18" s="122"/>
      <c r="J18" s="58">
        <f>$I$12*A18</f>
        <v>111065</v>
      </c>
      <c r="K18" s="13" t="s">
        <v>153</v>
      </c>
      <c r="L18" s="32">
        <v>0</v>
      </c>
      <c r="M18" s="6">
        <f>+L18*J18*$M$7</f>
        <v>0</v>
      </c>
      <c r="S18" s="2"/>
      <c r="T18" s="5"/>
    </row>
    <row r="19" spans="1:20" ht="30" hidden="1" customHeight="1" outlineLevel="1" x14ac:dyDescent="0.25">
      <c r="A19" s="8"/>
      <c r="D19" s="43"/>
      <c r="E19" s="66" t="s">
        <v>137</v>
      </c>
      <c r="F19" s="122" t="s">
        <v>33</v>
      </c>
      <c r="G19" s="122"/>
      <c r="H19" s="122"/>
      <c r="I19" s="122"/>
      <c r="J19" s="59"/>
      <c r="K19" s="13"/>
      <c r="L19" s="13"/>
      <c r="M19" s="6"/>
      <c r="S19" s="2"/>
      <c r="T19" s="5"/>
    </row>
    <row r="20" spans="1:20" hidden="1" outlineLevel="1" x14ac:dyDescent="0.25">
      <c r="A20" s="44">
        <v>0.25</v>
      </c>
      <c r="D20" s="43"/>
      <c r="E20" s="66" t="s">
        <v>32</v>
      </c>
      <c r="F20" s="122" t="s">
        <v>55</v>
      </c>
      <c r="G20" s="122"/>
      <c r="H20" s="122"/>
      <c r="I20" s="122"/>
      <c r="J20" s="59">
        <f t="shared" ref="J20:J27" si="0">$I$12*A20</f>
        <v>55532.5</v>
      </c>
      <c r="K20" s="13" t="s">
        <v>153</v>
      </c>
      <c r="L20" s="32">
        <v>0</v>
      </c>
      <c r="M20" s="6">
        <f t="shared" ref="M20:M27" si="1">+L20*J20*$M$7</f>
        <v>0</v>
      </c>
      <c r="S20" s="2"/>
      <c r="T20" s="5"/>
    </row>
    <row r="21" spans="1:20" hidden="1" outlineLevel="1" x14ac:dyDescent="0.25">
      <c r="A21" s="44">
        <v>0.45</v>
      </c>
      <c r="D21" s="43"/>
      <c r="E21" s="66" t="s">
        <v>32</v>
      </c>
      <c r="F21" s="122" t="s">
        <v>56</v>
      </c>
      <c r="G21" s="122"/>
      <c r="H21" s="122"/>
      <c r="I21" s="122"/>
      <c r="J21" s="59">
        <f t="shared" si="0"/>
        <v>99958.5</v>
      </c>
      <c r="K21" s="13" t="s">
        <v>153</v>
      </c>
      <c r="L21" s="32">
        <v>0</v>
      </c>
      <c r="M21" s="6">
        <f t="shared" si="1"/>
        <v>0</v>
      </c>
      <c r="S21" s="2"/>
      <c r="T21" s="5"/>
    </row>
    <row r="22" spans="1:20" hidden="1" outlineLevel="1" x14ac:dyDescent="0.25">
      <c r="A22" s="44">
        <v>0.55000000000000004</v>
      </c>
      <c r="D22" s="43"/>
      <c r="E22" s="66" t="s">
        <v>32</v>
      </c>
      <c r="F22" s="122" t="s">
        <v>57</v>
      </c>
      <c r="G22" s="122"/>
      <c r="H22" s="122"/>
      <c r="I22" s="122"/>
      <c r="J22" s="59">
        <f t="shared" si="0"/>
        <v>122171.50000000001</v>
      </c>
      <c r="K22" s="13" t="s">
        <v>153</v>
      </c>
      <c r="L22" s="32">
        <v>0</v>
      </c>
      <c r="M22" s="6">
        <f t="shared" si="1"/>
        <v>0</v>
      </c>
    </row>
    <row r="23" spans="1:20" hidden="1" outlineLevel="1" x14ac:dyDescent="0.25">
      <c r="A23" s="44">
        <v>0.1</v>
      </c>
      <c r="D23" s="43"/>
      <c r="E23" s="66" t="s">
        <v>138</v>
      </c>
      <c r="F23" s="122" t="s">
        <v>11</v>
      </c>
      <c r="G23" s="122"/>
      <c r="H23" s="122"/>
      <c r="I23" s="122"/>
      <c r="J23" s="59">
        <f t="shared" si="0"/>
        <v>22213</v>
      </c>
      <c r="K23" s="13" t="s">
        <v>153</v>
      </c>
      <c r="L23" s="32">
        <v>0</v>
      </c>
      <c r="M23" s="6">
        <f t="shared" si="1"/>
        <v>0</v>
      </c>
    </row>
    <row r="24" spans="1:20" hidden="1" outlineLevel="1" x14ac:dyDescent="0.25">
      <c r="A24" s="44">
        <v>0.25</v>
      </c>
      <c r="D24" s="43"/>
      <c r="E24" s="66" t="s">
        <v>197</v>
      </c>
      <c r="F24" s="122" t="s">
        <v>34</v>
      </c>
      <c r="G24" s="122"/>
      <c r="H24" s="122"/>
      <c r="I24" s="122"/>
      <c r="J24" s="59">
        <f t="shared" si="0"/>
        <v>55532.5</v>
      </c>
      <c r="K24" s="13" t="s">
        <v>153</v>
      </c>
      <c r="L24" s="32">
        <v>0</v>
      </c>
      <c r="M24" s="6">
        <f t="shared" si="1"/>
        <v>0</v>
      </c>
    </row>
    <row r="25" spans="1:20" hidden="1" outlineLevel="1" x14ac:dyDescent="0.25">
      <c r="A25" s="44">
        <v>0.45</v>
      </c>
      <c r="D25" s="43"/>
      <c r="E25" s="66" t="s">
        <v>198</v>
      </c>
      <c r="F25" s="122" t="s">
        <v>12</v>
      </c>
      <c r="G25" s="122"/>
      <c r="H25" s="122"/>
      <c r="I25" s="122"/>
      <c r="J25" s="59">
        <f t="shared" si="0"/>
        <v>99958.5</v>
      </c>
      <c r="K25" s="13" t="s">
        <v>153</v>
      </c>
      <c r="L25" s="32">
        <v>0</v>
      </c>
      <c r="M25" s="6">
        <f t="shared" si="1"/>
        <v>0</v>
      </c>
    </row>
    <row r="26" spans="1:20" hidden="1" outlineLevel="1" x14ac:dyDescent="0.25">
      <c r="A26" s="44">
        <v>0.5</v>
      </c>
      <c r="D26" s="43"/>
      <c r="E26" s="66" t="s">
        <v>199</v>
      </c>
      <c r="F26" s="122" t="s">
        <v>35</v>
      </c>
      <c r="G26" s="122"/>
      <c r="H26" s="122"/>
      <c r="I26" s="122"/>
      <c r="J26" s="59">
        <f t="shared" si="0"/>
        <v>111065</v>
      </c>
      <c r="K26" s="13" t="s">
        <v>153</v>
      </c>
      <c r="L26" s="32">
        <v>0</v>
      </c>
      <c r="M26" s="6">
        <f t="shared" si="1"/>
        <v>0</v>
      </c>
    </row>
    <row r="27" spans="1:20" hidden="1" outlineLevel="1" x14ac:dyDescent="0.25">
      <c r="A27" s="44">
        <v>0.65</v>
      </c>
      <c r="D27" s="43"/>
      <c r="E27" s="66" t="s">
        <v>200</v>
      </c>
      <c r="F27" s="122" t="s">
        <v>150</v>
      </c>
      <c r="G27" s="122"/>
      <c r="H27" s="122"/>
      <c r="I27" s="122"/>
      <c r="J27" s="59">
        <f t="shared" si="0"/>
        <v>144384.5</v>
      </c>
      <c r="K27" s="13" t="s">
        <v>153</v>
      </c>
      <c r="L27" s="32">
        <v>0</v>
      </c>
      <c r="M27" s="6">
        <f t="shared" si="1"/>
        <v>0</v>
      </c>
    </row>
    <row r="28" spans="1:20" hidden="1" outlineLevel="1" x14ac:dyDescent="0.25">
      <c r="A28" s="8"/>
      <c r="D28" s="43"/>
      <c r="E28" s="136"/>
      <c r="F28" s="136"/>
      <c r="G28" s="136"/>
      <c r="H28" s="136"/>
      <c r="I28" s="136"/>
      <c r="J28" s="136"/>
      <c r="K28" s="136"/>
      <c r="L28" s="136"/>
      <c r="M28" s="136"/>
    </row>
    <row r="29" spans="1:20" collapsed="1" x14ac:dyDescent="0.25">
      <c r="A29" s="8"/>
      <c r="C29" s="45"/>
      <c r="D29" s="43"/>
      <c r="E29" s="30" t="s">
        <v>14</v>
      </c>
      <c r="F29" s="127" t="s">
        <v>15</v>
      </c>
      <c r="G29" s="127"/>
      <c r="H29" s="127"/>
      <c r="I29" s="127"/>
      <c r="J29" s="127"/>
      <c r="K29" s="127"/>
      <c r="L29" s="127"/>
      <c r="M29" s="127"/>
    </row>
    <row r="30" spans="1:20" hidden="1" outlineLevel="1" x14ac:dyDescent="0.25">
      <c r="A30" s="44">
        <v>0.12</v>
      </c>
      <c r="D30" s="43"/>
      <c r="E30" s="66" t="s">
        <v>16</v>
      </c>
      <c r="F30" s="125" t="s">
        <v>36</v>
      </c>
      <c r="G30" s="125"/>
      <c r="H30" s="125"/>
      <c r="I30" s="125"/>
      <c r="J30" s="57">
        <f t="shared" ref="J30:J36" si="2">$I$12*A30</f>
        <v>26655.599999999999</v>
      </c>
      <c r="K30" s="13" t="s">
        <v>153</v>
      </c>
      <c r="L30" s="32">
        <v>0</v>
      </c>
      <c r="M30" s="6">
        <f t="shared" ref="M30:M36" si="3">+L30*J30*$M$7</f>
        <v>0</v>
      </c>
    </row>
    <row r="31" spans="1:20" hidden="1" outlineLevel="1" x14ac:dyDescent="0.25">
      <c r="A31" s="44">
        <v>0.3</v>
      </c>
      <c r="D31" s="43"/>
      <c r="E31" s="66" t="s">
        <v>19</v>
      </c>
      <c r="F31" s="125" t="s">
        <v>37</v>
      </c>
      <c r="G31" s="125"/>
      <c r="H31" s="125"/>
      <c r="I31" s="125"/>
      <c r="J31" s="57">
        <f t="shared" si="2"/>
        <v>66639</v>
      </c>
      <c r="K31" s="13" t="s">
        <v>153</v>
      </c>
      <c r="L31" s="32">
        <v>0</v>
      </c>
      <c r="M31" s="6">
        <f t="shared" si="3"/>
        <v>0</v>
      </c>
    </row>
    <row r="32" spans="1:20" hidden="1" outlineLevel="1" x14ac:dyDescent="0.25">
      <c r="A32" s="44">
        <v>0.55000000000000004</v>
      </c>
      <c r="D32" s="43"/>
      <c r="E32" s="66" t="s">
        <v>17</v>
      </c>
      <c r="F32" s="125" t="s">
        <v>38</v>
      </c>
      <c r="G32" s="125"/>
      <c r="H32" s="125"/>
      <c r="I32" s="125"/>
      <c r="J32" s="57">
        <f t="shared" si="2"/>
        <v>122171.50000000001</v>
      </c>
      <c r="K32" s="13" t="s">
        <v>153</v>
      </c>
      <c r="L32" s="32">
        <v>0</v>
      </c>
      <c r="M32" s="6">
        <f t="shared" si="3"/>
        <v>0</v>
      </c>
    </row>
    <row r="33" spans="1:13" hidden="1" outlineLevel="1" x14ac:dyDescent="0.25">
      <c r="A33" s="44">
        <v>1.25</v>
      </c>
      <c r="D33" s="43"/>
      <c r="E33" s="66" t="s">
        <v>20</v>
      </c>
      <c r="F33" s="125" t="s">
        <v>39</v>
      </c>
      <c r="G33" s="125"/>
      <c r="H33" s="125"/>
      <c r="I33" s="125"/>
      <c r="J33" s="57">
        <f t="shared" si="2"/>
        <v>277662.5</v>
      </c>
      <c r="K33" s="13" t="s">
        <v>153</v>
      </c>
      <c r="L33" s="32">
        <v>0</v>
      </c>
      <c r="M33" s="6">
        <f t="shared" si="3"/>
        <v>0</v>
      </c>
    </row>
    <row r="34" spans="1:13" hidden="1" outlineLevel="1" x14ac:dyDescent="0.25">
      <c r="A34" s="44">
        <v>1.8</v>
      </c>
      <c r="D34" s="43"/>
      <c r="E34" s="66" t="s">
        <v>18</v>
      </c>
      <c r="F34" s="125" t="s">
        <v>41</v>
      </c>
      <c r="G34" s="125"/>
      <c r="H34" s="125"/>
      <c r="I34" s="125"/>
      <c r="J34" s="57">
        <f t="shared" si="2"/>
        <v>399834</v>
      </c>
      <c r="K34" s="13" t="s">
        <v>153</v>
      </c>
      <c r="L34" s="32">
        <v>0</v>
      </c>
      <c r="M34" s="6">
        <f t="shared" si="3"/>
        <v>0</v>
      </c>
    </row>
    <row r="35" spans="1:13" hidden="1" outlineLevel="1" x14ac:dyDescent="0.25">
      <c r="A35" s="44">
        <v>2.6</v>
      </c>
      <c r="D35" s="43"/>
      <c r="E35" s="66" t="s">
        <v>21</v>
      </c>
      <c r="F35" s="125" t="s">
        <v>40</v>
      </c>
      <c r="G35" s="125"/>
      <c r="H35" s="125"/>
      <c r="I35" s="125"/>
      <c r="J35" s="57">
        <f t="shared" si="2"/>
        <v>577538</v>
      </c>
      <c r="K35" s="13" t="s">
        <v>153</v>
      </c>
      <c r="L35" s="32">
        <v>0</v>
      </c>
      <c r="M35" s="6">
        <f t="shared" si="3"/>
        <v>0</v>
      </c>
    </row>
    <row r="36" spans="1:13" hidden="1" outlineLevel="1" x14ac:dyDescent="0.25">
      <c r="A36" s="44">
        <v>3.8</v>
      </c>
      <c r="D36" s="43"/>
      <c r="E36" s="66" t="s">
        <v>22</v>
      </c>
      <c r="F36" s="125" t="s">
        <v>42</v>
      </c>
      <c r="G36" s="125"/>
      <c r="H36" s="125"/>
      <c r="I36" s="125"/>
      <c r="J36" s="57">
        <f t="shared" si="2"/>
        <v>844094</v>
      </c>
      <c r="K36" s="13" t="s">
        <v>153</v>
      </c>
      <c r="L36" s="32">
        <v>0</v>
      </c>
      <c r="M36" s="6">
        <f t="shared" si="3"/>
        <v>0</v>
      </c>
    </row>
    <row r="37" spans="1:13" hidden="1" outlineLevel="1" x14ac:dyDescent="0.25">
      <c r="A37" s="8"/>
      <c r="D37" s="43"/>
      <c r="E37" s="10"/>
      <c r="F37" s="128"/>
      <c r="G37" s="128"/>
      <c r="H37" s="128"/>
      <c r="I37" s="128"/>
      <c r="J37" s="59"/>
      <c r="K37" s="13"/>
      <c r="L37" s="13"/>
      <c r="M37" s="6"/>
    </row>
    <row r="38" spans="1:13" collapsed="1" x14ac:dyDescent="0.25">
      <c r="A38" s="8"/>
      <c r="D38" s="43"/>
      <c r="E38" s="11" t="s">
        <v>23</v>
      </c>
      <c r="F38" s="127" t="s">
        <v>43</v>
      </c>
      <c r="G38" s="127"/>
      <c r="H38" s="127"/>
      <c r="I38" s="127"/>
      <c r="J38" s="127"/>
      <c r="K38" s="127"/>
      <c r="L38" s="127"/>
      <c r="M38" s="127"/>
    </row>
    <row r="39" spans="1:13" hidden="1" outlineLevel="1" x14ac:dyDescent="0.25">
      <c r="A39" s="44">
        <v>0.08</v>
      </c>
      <c r="D39" s="43"/>
      <c r="E39" s="66" t="s">
        <v>24</v>
      </c>
      <c r="F39" s="125" t="s">
        <v>36</v>
      </c>
      <c r="G39" s="125"/>
      <c r="H39" s="125"/>
      <c r="I39" s="125"/>
      <c r="J39" s="57">
        <f t="shared" ref="J39:J44" si="4">$I$12*A39</f>
        <v>17770.400000000001</v>
      </c>
      <c r="K39" s="13" t="s">
        <v>153</v>
      </c>
      <c r="L39" s="32">
        <v>0</v>
      </c>
      <c r="M39" s="6">
        <f t="shared" ref="M39:M44" si="5">+L39*J39*$M$7</f>
        <v>0</v>
      </c>
    </row>
    <row r="40" spans="1:13" hidden="1" outlineLevel="1" x14ac:dyDescent="0.25">
      <c r="A40" s="44">
        <v>0.12</v>
      </c>
      <c r="D40" s="43"/>
      <c r="E40" s="66" t="s">
        <v>25</v>
      </c>
      <c r="F40" s="125" t="s">
        <v>37</v>
      </c>
      <c r="G40" s="125"/>
      <c r="H40" s="125"/>
      <c r="I40" s="125"/>
      <c r="J40" s="57">
        <f t="shared" si="4"/>
        <v>26655.599999999999</v>
      </c>
      <c r="K40" s="13" t="s">
        <v>153</v>
      </c>
      <c r="L40" s="32">
        <v>0</v>
      </c>
      <c r="M40" s="6">
        <f t="shared" si="5"/>
        <v>0</v>
      </c>
    </row>
    <row r="41" spans="1:13" hidden="1" outlineLevel="1" x14ac:dyDescent="0.25">
      <c r="A41" s="44">
        <v>0.2</v>
      </c>
      <c r="D41" s="43"/>
      <c r="E41" s="66" t="s">
        <v>201</v>
      </c>
      <c r="F41" s="125" t="s">
        <v>38</v>
      </c>
      <c r="G41" s="125"/>
      <c r="H41" s="125"/>
      <c r="I41" s="125"/>
      <c r="J41" s="57">
        <f t="shared" si="4"/>
        <v>44426</v>
      </c>
      <c r="K41" s="13" t="s">
        <v>153</v>
      </c>
      <c r="L41" s="32">
        <v>0</v>
      </c>
      <c r="M41" s="6">
        <f t="shared" si="5"/>
        <v>0</v>
      </c>
    </row>
    <row r="42" spans="1:13" hidden="1" outlineLevel="1" x14ac:dyDescent="0.25">
      <c r="A42" s="44">
        <v>0.4</v>
      </c>
      <c r="D42" s="43"/>
      <c r="E42" s="66" t="s">
        <v>202</v>
      </c>
      <c r="F42" s="125" t="s">
        <v>39</v>
      </c>
      <c r="G42" s="125"/>
      <c r="H42" s="125"/>
      <c r="I42" s="125"/>
      <c r="J42" s="57">
        <f t="shared" si="4"/>
        <v>88852</v>
      </c>
      <c r="K42" s="13" t="s">
        <v>153</v>
      </c>
      <c r="L42" s="32">
        <v>0</v>
      </c>
      <c r="M42" s="6">
        <f t="shared" si="5"/>
        <v>0</v>
      </c>
    </row>
    <row r="43" spans="1:13" hidden="1" outlineLevel="1" x14ac:dyDescent="0.25">
      <c r="A43" s="44">
        <v>1.2</v>
      </c>
      <c r="D43" s="43"/>
      <c r="E43" s="66" t="s">
        <v>203</v>
      </c>
      <c r="F43" s="125" t="s">
        <v>41</v>
      </c>
      <c r="G43" s="125"/>
      <c r="H43" s="125"/>
      <c r="I43" s="125"/>
      <c r="J43" s="57">
        <f t="shared" si="4"/>
        <v>266556</v>
      </c>
      <c r="K43" s="13" t="s">
        <v>153</v>
      </c>
      <c r="L43" s="32">
        <v>0</v>
      </c>
      <c r="M43" s="6">
        <f t="shared" si="5"/>
        <v>0</v>
      </c>
    </row>
    <row r="44" spans="1:13" hidden="1" outlineLevel="1" x14ac:dyDescent="0.25">
      <c r="A44" s="44">
        <v>1.85</v>
      </c>
      <c r="D44" s="43"/>
      <c r="E44" s="66" t="s">
        <v>204</v>
      </c>
      <c r="F44" s="125" t="s">
        <v>44</v>
      </c>
      <c r="G44" s="125"/>
      <c r="H44" s="125"/>
      <c r="I44" s="125"/>
      <c r="J44" s="57">
        <f t="shared" si="4"/>
        <v>410940.5</v>
      </c>
      <c r="K44" s="13" t="s">
        <v>153</v>
      </c>
      <c r="L44" s="32">
        <v>0</v>
      </c>
      <c r="M44" s="6">
        <f t="shared" si="5"/>
        <v>0</v>
      </c>
    </row>
    <row r="45" spans="1:13" hidden="1" outlineLevel="1" x14ac:dyDescent="0.25">
      <c r="A45" s="8"/>
      <c r="D45" s="43"/>
      <c r="E45" s="136"/>
      <c r="F45" s="136"/>
      <c r="G45" s="136"/>
      <c r="H45" s="136"/>
      <c r="I45" s="136"/>
      <c r="J45" s="136"/>
      <c r="K45" s="136"/>
      <c r="L45" s="136"/>
      <c r="M45" s="136"/>
    </row>
    <row r="46" spans="1:13" ht="15" customHeight="1" collapsed="1" x14ac:dyDescent="0.25">
      <c r="A46" s="8"/>
      <c r="D46" s="43"/>
      <c r="E46" s="30" t="s">
        <v>27</v>
      </c>
      <c r="F46" s="137" t="s">
        <v>26</v>
      </c>
      <c r="G46" s="137"/>
      <c r="H46" s="137"/>
      <c r="I46" s="137"/>
      <c r="J46" s="137"/>
      <c r="K46" s="137"/>
      <c r="L46" s="137"/>
      <c r="M46" s="137"/>
    </row>
    <row r="47" spans="1:13" hidden="1" outlineLevel="1" x14ac:dyDescent="0.25">
      <c r="A47" s="44">
        <v>0.75</v>
      </c>
      <c r="D47" s="43"/>
      <c r="E47" s="66" t="s">
        <v>190</v>
      </c>
      <c r="F47" s="125" t="s">
        <v>45</v>
      </c>
      <c r="G47" s="125"/>
      <c r="H47" s="125"/>
      <c r="I47" s="125"/>
      <c r="J47" s="57">
        <f t="shared" ref="J47:J52" si="6">$I$12*A47</f>
        <v>166597.5</v>
      </c>
      <c r="K47" s="13" t="s">
        <v>153</v>
      </c>
      <c r="L47" s="32">
        <v>0</v>
      </c>
      <c r="M47" s="6">
        <f t="shared" ref="M47:M52" si="7">+L47*J47*$M$7</f>
        <v>0</v>
      </c>
    </row>
    <row r="48" spans="1:13" hidden="1" outlineLevel="1" x14ac:dyDescent="0.25">
      <c r="A48" s="44">
        <v>1.3</v>
      </c>
      <c r="D48" s="43"/>
      <c r="E48" s="66" t="s">
        <v>191</v>
      </c>
      <c r="F48" s="125" t="s">
        <v>46</v>
      </c>
      <c r="G48" s="125"/>
      <c r="H48" s="125"/>
      <c r="I48" s="125"/>
      <c r="J48" s="57">
        <f t="shared" si="6"/>
        <v>288769</v>
      </c>
      <c r="K48" s="13" t="s">
        <v>153</v>
      </c>
      <c r="L48" s="32">
        <v>0</v>
      </c>
      <c r="M48" s="6">
        <f t="shared" si="7"/>
        <v>0</v>
      </c>
    </row>
    <row r="49" spans="1:13" hidden="1" outlineLevel="1" x14ac:dyDescent="0.25">
      <c r="A49" s="44">
        <v>1.9</v>
      </c>
      <c r="D49" s="43"/>
      <c r="E49" s="66" t="s">
        <v>192</v>
      </c>
      <c r="F49" s="125" t="s">
        <v>47</v>
      </c>
      <c r="G49" s="125"/>
      <c r="H49" s="125"/>
      <c r="I49" s="125"/>
      <c r="J49" s="57">
        <f t="shared" si="6"/>
        <v>422047</v>
      </c>
      <c r="K49" s="13" t="s">
        <v>153</v>
      </c>
      <c r="L49" s="32">
        <v>0</v>
      </c>
      <c r="M49" s="6">
        <f t="shared" si="7"/>
        <v>0</v>
      </c>
    </row>
    <row r="50" spans="1:13" hidden="1" outlineLevel="1" x14ac:dyDescent="0.25">
      <c r="A50" s="44">
        <v>2.8</v>
      </c>
      <c r="D50" s="43"/>
      <c r="E50" s="66" t="s">
        <v>193</v>
      </c>
      <c r="F50" s="125" t="s">
        <v>48</v>
      </c>
      <c r="G50" s="125"/>
      <c r="H50" s="125"/>
      <c r="I50" s="125"/>
      <c r="J50" s="57">
        <f t="shared" si="6"/>
        <v>621964</v>
      </c>
      <c r="K50" s="13" t="s">
        <v>153</v>
      </c>
      <c r="L50" s="32">
        <v>0</v>
      </c>
      <c r="M50" s="6">
        <f t="shared" si="7"/>
        <v>0</v>
      </c>
    </row>
    <row r="51" spans="1:13" hidden="1" outlineLevel="1" x14ac:dyDescent="0.25">
      <c r="A51" s="44">
        <v>3.75</v>
      </c>
      <c r="D51" s="43"/>
      <c r="E51" s="66" t="s">
        <v>194</v>
      </c>
      <c r="F51" s="125" t="s">
        <v>49</v>
      </c>
      <c r="G51" s="125"/>
      <c r="H51" s="125"/>
      <c r="I51" s="125"/>
      <c r="J51" s="57">
        <f t="shared" si="6"/>
        <v>832987.5</v>
      </c>
      <c r="K51" s="13" t="s">
        <v>153</v>
      </c>
      <c r="L51" s="32">
        <v>0</v>
      </c>
      <c r="M51" s="6">
        <f t="shared" si="7"/>
        <v>0</v>
      </c>
    </row>
    <row r="52" spans="1:13" hidden="1" outlineLevel="1" x14ac:dyDescent="0.25">
      <c r="A52" s="44">
        <v>5</v>
      </c>
      <c r="D52" s="43"/>
      <c r="E52" s="66" t="s">
        <v>195</v>
      </c>
      <c r="F52" s="125" t="s">
        <v>50</v>
      </c>
      <c r="G52" s="125"/>
      <c r="H52" s="125"/>
      <c r="I52" s="125"/>
      <c r="J52" s="57">
        <f t="shared" si="6"/>
        <v>1110650</v>
      </c>
      <c r="K52" s="13" t="s">
        <v>153</v>
      </c>
      <c r="L52" s="32">
        <v>0</v>
      </c>
      <c r="M52" s="6">
        <f t="shared" si="7"/>
        <v>0</v>
      </c>
    </row>
    <row r="53" spans="1:13" hidden="1" outlineLevel="1" x14ac:dyDescent="0.25">
      <c r="A53" s="8"/>
      <c r="D53" s="43"/>
      <c r="E53" s="10"/>
      <c r="F53" s="128"/>
      <c r="G53" s="128"/>
      <c r="H53" s="128"/>
      <c r="I53" s="128"/>
      <c r="J53" s="59"/>
      <c r="K53" s="13"/>
      <c r="L53" s="13"/>
      <c r="M53" s="6"/>
    </row>
    <row r="54" spans="1:13" collapsed="1" x14ac:dyDescent="0.25">
      <c r="A54" s="8"/>
      <c r="D54" s="43"/>
      <c r="E54" s="11" t="s">
        <v>28</v>
      </c>
      <c r="F54" s="127" t="s">
        <v>29</v>
      </c>
      <c r="G54" s="127"/>
      <c r="H54" s="127"/>
      <c r="I54" s="127"/>
      <c r="J54" s="127"/>
      <c r="K54" s="127"/>
      <c r="L54" s="127"/>
      <c r="M54" s="127"/>
    </row>
    <row r="55" spans="1:13" ht="29.25" hidden="1" customHeight="1" outlineLevel="1" x14ac:dyDescent="0.25">
      <c r="A55" s="46">
        <v>0.3</v>
      </c>
      <c r="D55" s="43"/>
      <c r="E55" s="66" t="s">
        <v>205</v>
      </c>
      <c r="F55" s="122" t="s">
        <v>51</v>
      </c>
      <c r="G55" s="122"/>
      <c r="H55" s="122"/>
      <c r="I55" s="122"/>
      <c r="J55" s="57">
        <f>$I$12*A55</f>
        <v>66639</v>
      </c>
      <c r="K55" s="13" t="s">
        <v>153</v>
      </c>
      <c r="L55" s="32">
        <v>0</v>
      </c>
      <c r="M55" s="6">
        <f>+L55*J55*$M$7</f>
        <v>0</v>
      </c>
    </row>
    <row r="56" spans="1:13" ht="17.25" hidden="1" outlineLevel="1" x14ac:dyDescent="0.25">
      <c r="A56" s="47">
        <v>4.0000000000000001E-3</v>
      </c>
      <c r="D56" s="43"/>
      <c r="E56" s="66" t="s">
        <v>206</v>
      </c>
      <c r="F56" s="122" t="s">
        <v>52</v>
      </c>
      <c r="G56" s="122"/>
      <c r="H56" s="122"/>
      <c r="I56" s="122"/>
      <c r="J56" s="60">
        <f>$I$12*A56</f>
        <v>888.52</v>
      </c>
      <c r="K56" s="13" t="s">
        <v>155</v>
      </c>
      <c r="L56" s="34">
        <v>0</v>
      </c>
      <c r="M56" s="6">
        <f>+L56*J56*$M$7</f>
        <v>0</v>
      </c>
    </row>
    <row r="57" spans="1:13" ht="51.75" hidden="1" customHeight="1" outlineLevel="1" x14ac:dyDescent="0.25">
      <c r="A57" s="47"/>
      <c r="D57" s="43"/>
      <c r="E57" s="66"/>
      <c r="F57" s="122" t="s">
        <v>163</v>
      </c>
      <c r="G57" s="122"/>
      <c r="H57" s="122"/>
      <c r="I57" s="122"/>
      <c r="J57" s="60"/>
      <c r="K57" s="13"/>
      <c r="L57" s="36"/>
      <c r="M57" s="6"/>
    </row>
    <row r="58" spans="1:13" ht="28.5" hidden="1" customHeight="1" outlineLevel="1" x14ac:dyDescent="0.25">
      <c r="A58" s="46">
        <v>0.12</v>
      </c>
      <c r="D58" s="48"/>
      <c r="E58" s="66" t="s">
        <v>207</v>
      </c>
      <c r="F58" s="122" t="s">
        <v>31</v>
      </c>
      <c r="G58" s="122"/>
      <c r="H58" s="122"/>
      <c r="I58" s="122"/>
      <c r="J58" s="63">
        <f>$I$12*A58</f>
        <v>26655.599999999999</v>
      </c>
      <c r="K58" s="13" t="s">
        <v>153</v>
      </c>
      <c r="L58" s="37">
        <v>0</v>
      </c>
      <c r="M58" s="7">
        <f>+L58*J58*$M$7</f>
        <v>0</v>
      </c>
    </row>
    <row r="59" spans="1:13" hidden="1" outlineLevel="1" x14ac:dyDescent="0.25">
      <c r="A59" s="44">
        <v>0.25</v>
      </c>
      <c r="D59" s="43"/>
      <c r="E59" s="66" t="s">
        <v>208</v>
      </c>
      <c r="F59" s="122" t="s">
        <v>30</v>
      </c>
      <c r="G59" s="122"/>
      <c r="H59" s="122"/>
      <c r="I59" s="122"/>
      <c r="J59" s="57">
        <f>$I$12*A59</f>
        <v>55532.5</v>
      </c>
      <c r="K59" s="13" t="s">
        <v>153</v>
      </c>
      <c r="L59" s="32">
        <v>0</v>
      </c>
      <c r="M59" s="7">
        <f>+L59*J59*$M$7</f>
        <v>0</v>
      </c>
    </row>
    <row r="60" spans="1:13" hidden="1" outlineLevel="1" x14ac:dyDescent="0.25">
      <c r="A60" s="44">
        <v>0.4</v>
      </c>
      <c r="D60" s="43"/>
      <c r="E60" s="66" t="s">
        <v>209</v>
      </c>
      <c r="F60" s="122" t="s">
        <v>53</v>
      </c>
      <c r="G60" s="122"/>
      <c r="H60" s="122"/>
      <c r="I60" s="122"/>
      <c r="J60" s="57">
        <f>$I$12*A60</f>
        <v>88852</v>
      </c>
      <c r="K60" s="13" t="s">
        <v>153</v>
      </c>
      <c r="L60" s="32">
        <v>0</v>
      </c>
      <c r="M60" s="7">
        <f>+L60*J60*$M$7</f>
        <v>0</v>
      </c>
    </row>
    <row r="61" spans="1:13" hidden="1" outlineLevel="1" x14ac:dyDescent="0.25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</row>
    <row r="62" spans="1:13" collapsed="1" x14ac:dyDescent="0.25">
      <c r="A62" s="8"/>
      <c r="D62" s="43"/>
      <c r="E62" s="11" t="s">
        <v>139</v>
      </c>
      <c r="F62" s="138" t="s">
        <v>58</v>
      </c>
      <c r="G62" s="138"/>
      <c r="H62" s="138"/>
      <c r="I62" s="138"/>
      <c r="J62" s="138"/>
      <c r="K62" s="138"/>
      <c r="L62" s="138"/>
      <c r="M62" s="138"/>
    </row>
    <row r="63" spans="1:13" ht="45" hidden="1" customHeight="1" outlineLevel="1" x14ac:dyDescent="0.25">
      <c r="A63" s="46">
        <v>0.75</v>
      </c>
      <c r="D63" s="43"/>
      <c r="E63" s="66" t="s">
        <v>140</v>
      </c>
      <c r="F63" s="122" t="s">
        <v>59</v>
      </c>
      <c r="G63" s="122"/>
      <c r="H63" s="122"/>
      <c r="I63" s="122"/>
      <c r="J63" s="57">
        <f>$I$12*A63</f>
        <v>166597.5</v>
      </c>
      <c r="K63" s="13" t="s">
        <v>153</v>
      </c>
      <c r="L63" s="32">
        <v>0</v>
      </c>
      <c r="M63" s="6">
        <f>+L63*J63*$M$8</f>
        <v>0</v>
      </c>
    </row>
    <row r="64" spans="1:13" hidden="1" outlineLevel="1" x14ac:dyDescent="0.25">
      <c r="A64" s="44">
        <v>0.4</v>
      </c>
      <c r="D64" s="43"/>
      <c r="E64" s="66" t="s">
        <v>141</v>
      </c>
      <c r="F64" s="125" t="s">
        <v>60</v>
      </c>
      <c r="G64" s="125"/>
      <c r="H64" s="125"/>
      <c r="I64" s="125"/>
      <c r="J64" s="57">
        <f>$I$12*A64</f>
        <v>88852</v>
      </c>
      <c r="K64" s="13" t="s">
        <v>153</v>
      </c>
      <c r="L64" s="32">
        <v>0</v>
      </c>
      <c r="M64" s="6">
        <f t="shared" ref="M64:M65" si="8">+L64*J64*$M$8</f>
        <v>0</v>
      </c>
    </row>
    <row r="65" spans="1:13" ht="30" hidden="1" customHeight="1" outlineLevel="1" x14ac:dyDescent="0.25">
      <c r="A65" s="44">
        <v>0.15</v>
      </c>
      <c r="D65" s="43"/>
      <c r="E65" s="66" t="s">
        <v>142</v>
      </c>
      <c r="F65" s="122" t="s">
        <v>61</v>
      </c>
      <c r="G65" s="122"/>
      <c r="H65" s="122"/>
      <c r="I65" s="122"/>
      <c r="J65" s="57">
        <f>$I$12*A65</f>
        <v>33319.5</v>
      </c>
      <c r="K65" s="13" t="s">
        <v>153</v>
      </c>
      <c r="L65" s="32">
        <v>0</v>
      </c>
      <c r="M65" s="6">
        <f t="shared" si="8"/>
        <v>0</v>
      </c>
    </row>
    <row r="66" spans="1:13" hidden="1" outlineLevel="1" x14ac:dyDescent="0.25">
      <c r="A66" s="8"/>
      <c r="D66" s="43"/>
      <c r="E66" s="12"/>
      <c r="F66" s="128"/>
      <c r="G66" s="128"/>
      <c r="H66" s="128"/>
      <c r="I66" s="128"/>
      <c r="J66" s="59"/>
      <c r="K66" s="13"/>
      <c r="L66" s="13"/>
      <c r="M66" s="6"/>
    </row>
    <row r="67" spans="1:13" collapsed="1" x14ac:dyDescent="0.25">
      <c r="A67" s="8"/>
      <c r="D67" s="43"/>
      <c r="E67" s="11" t="s">
        <v>69</v>
      </c>
      <c r="F67" s="138" t="s">
        <v>62</v>
      </c>
      <c r="G67" s="138"/>
      <c r="H67" s="138"/>
      <c r="I67" s="138"/>
      <c r="J67" s="138"/>
      <c r="K67" s="138"/>
      <c r="L67" s="138"/>
      <c r="M67" s="138"/>
    </row>
    <row r="68" spans="1:13" hidden="1" outlineLevel="1" x14ac:dyDescent="0.25">
      <c r="A68" s="44">
        <v>7.0000000000000007E-2</v>
      </c>
      <c r="D68" s="43"/>
      <c r="E68" s="66" t="s">
        <v>143</v>
      </c>
      <c r="F68" s="125" t="s">
        <v>63</v>
      </c>
      <c r="G68" s="125"/>
      <c r="H68" s="125"/>
      <c r="I68" s="125"/>
      <c r="J68" s="57">
        <f>$I$12*A68</f>
        <v>15549.100000000002</v>
      </c>
      <c r="K68" s="13" t="s">
        <v>153</v>
      </c>
      <c r="L68" s="32">
        <v>0</v>
      </c>
      <c r="M68" s="6">
        <f>+L68*J68*$M$9</f>
        <v>0</v>
      </c>
    </row>
    <row r="69" spans="1:13" hidden="1" outlineLevel="1" x14ac:dyDescent="0.25">
      <c r="A69" s="49" t="s">
        <v>68</v>
      </c>
      <c r="E69" s="66" t="s">
        <v>149</v>
      </c>
      <c r="F69" s="125" t="s">
        <v>65</v>
      </c>
      <c r="G69" s="125"/>
      <c r="H69" s="125"/>
      <c r="I69" s="125"/>
      <c r="J69" s="140" t="s">
        <v>68</v>
      </c>
      <c r="K69" s="140"/>
      <c r="L69" s="13"/>
      <c r="M69" s="25">
        <v>0</v>
      </c>
    </row>
    <row r="70" spans="1:13" ht="30" hidden="1" customHeight="1" outlineLevel="1" x14ac:dyDescent="0.25">
      <c r="A70" s="44">
        <v>0.75</v>
      </c>
      <c r="D70" s="43"/>
      <c r="E70" s="66" t="s">
        <v>210</v>
      </c>
      <c r="F70" s="122" t="s">
        <v>64</v>
      </c>
      <c r="G70" s="122"/>
      <c r="H70" s="122"/>
      <c r="I70" s="122"/>
      <c r="J70" s="57">
        <f>$I$12*A70</f>
        <v>166597.5</v>
      </c>
      <c r="K70" s="13" t="s">
        <v>153</v>
      </c>
      <c r="L70" s="32">
        <v>0</v>
      </c>
      <c r="M70" s="6">
        <f>+L70*J70*$M$9</f>
        <v>0</v>
      </c>
    </row>
    <row r="71" spans="1:13" ht="30" hidden="1" customHeight="1" outlineLevel="1" x14ac:dyDescent="0.25">
      <c r="A71" s="44">
        <v>0.3</v>
      </c>
      <c r="D71" s="43"/>
      <c r="E71" s="66" t="s">
        <v>211</v>
      </c>
      <c r="F71" s="122" t="s">
        <v>66</v>
      </c>
      <c r="G71" s="122"/>
      <c r="H71" s="122"/>
      <c r="I71" s="122"/>
      <c r="J71" s="57">
        <f>$I$12*A71</f>
        <v>66639</v>
      </c>
      <c r="K71" s="13" t="s">
        <v>153</v>
      </c>
      <c r="L71" s="32">
        <v>0</v>
      </c>
      <c r="M71" s="6">
        <f>+L71*J71*$M$9</f>
        <v>0</v>
      </c>
    </row>
    <row r="72" spans="1:13" ht="30" hidden="1" customHeight="1" outlineLevel="1" x14ac:dyDescent="0.25">
      <c r="A72" s="44">
        <v>0.5</v>
      </c>
      <c r="D72" s="43"/>
      <c r="E72" s="66" t="s">
        <v>212</v>
      </c>
      <c r="F72" s="122" t="s">
        <v>67</v>
      </c>
      <c r="G72" s="122"/>
      <c r="H72" s="122"/>
      <c r="I72" s="122"/>
      <c r="J72" s="57">
        <f>$I$12*A72</f>
        <v>111065</v>
      </c>
      <c r="K72" s="13" t="s">
        <v>153</v>
      </c>
      <c r="L72" s="32">
        <v>0</v>
      </c>
      <c r="M72" s="6">
        <f>+L72*J72*$M$9</f>
        <v>0</v>
      </c>
    </row>
    <row r="73" spans="1:13" hidden="1" outlineLevel="1" x14ac:dyDescent="0.25">
      <c r="D73" s="43"/>
      <c r="E73" s="12"/>
      <c r="F73" s="128"/>
      <c r="G73" s="128"/>
      <c r="H73" s="128"/>
      <c r="I73" s="128"/>
      <c r="J73" s="59"/>
      <c r="K73" s="13"/>
      <c r="L73" s="13"/>
      <c r="M73" s="6"/>
    </row>
    <row r="74" spans="1:13" collapsed="1" x14ac:dyDescent="0.25">
      <c r="D74" s="43"/>
      <c r="E74" s="11" t="s">
        <v>215</v>
      </c>
      <c r="F74" s="127" t="s">
        <v>70</v>
      </c>
      <c r="G74" s="127"/>
      <c r="H74" s="127"/>
      <c r="I74" s="127"/>
      <c r="J74" s="127"/>
      <c r="K74" s="127"/>
      <c r="L74" s="127"/>
      <c r="M74" s="127"/>
    </row>
    <row r="75" spans="1:13" hidden="1" outlineLevel="1" x14ac:dyDescent="0.25">
      <c r="A75" s="44">
        <v>7.0000000000000007E-2</v>
      </c>
      <c r="D75" s="43"/>
      <c r="E75" s="66" t="s">
        <v>216</v>
      </c>
      <c r="F75" s="122" t="s">
        <v>63</v>
      </c>
      <c r="G75" s="122"/>
      <c r="H75" s="122"/>
      <c r="I75" s="122"/>
      <c r="J75" s="57">
        <f>$I$12*A75</f>
        <v>15549.100000000002</v>
      </c>
      <c r="K75" s="13" t="s">
        <v>153</v>
      </c>
      <c r="L75" s="32">
        <v>0</v>
      </c>
      <c r="M75" s="6">
        <f>+L75*J75*$M$9</f>
        <v>0</v>
      </c>
    </row>
    <row r="76" spans="1:13" hidden="1" outlineLevel="1" x14ac:dyDescent="0.25">
      <c r="A76" s="49" t="s">
        <v>68</v>
      </c>
      <c r="E76" s="66" t="s">
        <v>217</v>
      </c>
      <c r="F76" s="122" t="s">
        <v>71</v>
      </c>
      <c r="G76" s="122"/>
      <c r="H76" s="122"/>
      <c r="I76" s="122"/>
      <c r="J76" s="140" t="s">
        <v>68</v>
      </c>
      <c r="K76" s="140"/>
      <c r="L76" s="13"/>
      <c r="M76" s="25">
        <v>0</v>
      </c>
    </row>
    <row r="77" spans="1:13" ht="30" hidden="1" customHeight="1" outlineLevel="1" x14ac:dyDescent="0.25">
      <c r="D77" s="43"/>
      <c r="E77" s="66" t="s">
        <v>218</v>
      </c>
      <c r="F77" s="122" t="s">
        <v>72</v>
      </c>
      <c r="G77" s="122"/>
      <c r="H77" s="122"/>
      <c r="I77" s="122"/>
      <c r="J77" s="57">
        <f>$I$12*A78</f>
        <v>166597.5</v>
      </c>
      <c r="K77" s="13" t="s">
        <v>153</v>
      </c>
      <c r="L77" s="32">
        <v>0</v>
      </c>
      <c r="M77" s="6">
        <f>+L77*J77*$M$9</f>
        <v>0</v>
      </c>
    </row>
    <row r="78" spans="1:13" hidden="1" outlineLevel="1" x14ac:dyDescent="0.25">
      <c r="A78" s="44">
        <v>0.75</v>
      </c>
      <c r="D78" s="43"/>
      <c r="E78" s="66"/>
      <c r="F78" s="122" t="s">
        <v>73</v>
      </c>
      <c r="G78" s="122"/>
      <c r="H78" s="122"/>
      <c r="I78" s="122"/>
      <c r="J78" s="59"/>
      <c r="K78" s="13"/>
      <c r="L78" s="13"/>
      <c r="M78" s="6"/>
    </row>
    <row r="79" spans="1:13" ht="30" hidden="1" customHeight="1" outlineLevel="1" x14ac:dyDescent="0.25">
      <c r="A79" s="49" t="s">
        <v>68</v>
      </c>
      <c r="E79" s="66" t="s">
        <v>219</v>
      </c>
      <c r="F79" s="122" t="s">
        <v>74</v>
      </c>
      <c r="G79" s="122"/>
      <c r="H79" s="122"/>
      <c r="I79" s="122"/>
      <c r="J79" s="140" t="s">
        <v>68</v>
      </c>
      <c r="K79" s="140"/>
      <c r="L79" s="13"/>
      <c r="M79" s="25">
        <v>0</v>
      </c>
    </row>
    <row r="80" spans="1:13" s="16" customFormat="1" ht="30" hidden="1" customHeight="1" outlineLevel="1" x14ac:dyDescent="0.25">
      <c r="A80" s="50">
        <v>0.75</v>
      </c>
      <c r="D80" s="51"/>
      <c r="E80" s="67" t="s">
        <v>220</v>
      </c>
      <c r="F80" s="122" t="s">
        <v>75</v>
      </c>
      <c r="G80" s="122"/>
      <c r="H80" s="122"/>
      <c r="I80" s="122"/>
      <c r="J80" s="62">
        <f>$I$12*A80</f>
        <v>166597.5</v>
      </c>
      <c r="K80" s="13" t="s">
        <v>153</v>
      </c>
      <c r="L80" s="38">
        <v>0</v>
      </c>
      <c r="M80" s="19">
        <f>+L80*J80*$M$9</f>
        <v>0</v>
      </c>
    </row>
    <row r="81" spans="1:13" hidden="1" outlineLevel="1" x14ac:dyDescent="0.25">
      <c r="D81" s="43"/>
      <c r="E81" s="66"/>
      <c r="F81" s="122" t="s">
        <v>76</v>
      </c>
      <c r="G81" s="122"/>
      <c r="H81" s="122"/>
      <c r="I81" s="122"/>
      <c r="J81" s="59"/>
      <c r="K81" s="13"/>
      <c r="L81" s="13"/>
      <c r="M81" s="6"/>
    </row>
    <row r="82" spans="1:13" ht="30" hidden="1" customHeight="1" outlineLevel="1" x14ac:dyDescent="0.25">
      <c r="A82" s="44">
        <v>0.5</v>
      </c>
      <c r="D82" s="43"/>
      <c r="E82" s="66" t="s">
        <v>221</v>
      </c>
      <c r="F82" s="122" t="s">
        <v>77</v>
      </c>
      <c r="G82" s="122"/>
      <c r="H82" s="122"/>
      <c r="I82" s="122"/>
      <c r="J82" s="57">
        <f>$I$12*A82</f>
        <v>111065</v>
      </c>
      <c r="K82" s="13" t="s">
        <v>153</v>
      </c>
      <c r="L82" s="32">
        <v>0</v>
      </c>
      <c r="M82" s="6">
        <f>+L82*J82*$M$9</f>
        <v>0</v>
      </c>
    </row>
    <row r="83" spans="1:13" ht="30" hidden="1" customHeight="1" outlineLevel="1" x14ac:dyDescent="0.25">
      <c r="A83" s="44">
        <v>0.3</v>
      </c>
      <c r="D83" s="43"/>
      <c r="E83" s="66" t="s">
        <v>222</v>
      </c>
      <c r="F83" s="122" t="s">
        <v>78</v>
      </c>
      <c r="G83" s="122"/>
      <c r="H83" s="122"/>
      <c r="I83" s="122"/>
      <c r="J83" s="57">
        <f>$I$12*A83</f>
        <v>66639</v>
      </c>
      <c r="K83" s="13" t="s">
        <v>153</v>
      </c>
      <c r="L83" s="32">
        <v>0</v>
      </c>
      <c r="M83" s="6">
        <f>+L83*J83*$M$9</f>
        <v>0</v>
      </c>
    </row>
    <row r="84" spans="1:13" s="17" customFormat="1" ht="30" hidden="1" customHeight="1" outlineLevel="1" x14ac:dyDescent="0.25">
      <c r="A84" s="52">
        <v>0.13</v>
      </c>
      <c r="D84" s="53"/>
      <c r="E84" s="67" t="s">
        <v>223</v>
      </c>
      <c r="F84" s="122" t="s">
        <v>79</v>
      </c>
      <c r="G84" s="122"/>
      <c r="H84" s="122"/>
      <c r="I84" s="122"/>
      <c r="J84" s="61">
        <f>$I$12*A84</f>
        <v>28876.9</v>
      </c>
      <c r="K84" s="13" t="s">
        <v>153</v>
      </c>
      <c r="L84" s="39">
        <v>0</v>
      </c>
      <c r="M84" s="18">
        <f>+L84*J84*$M$9</f>
        <v>0</v>
      </c>
    </row>
    <row r="85" spans="1:13" hidden="1" outlineLevel="1" x14ac:dyDescent="0.25">
      <c r="D85" s="43"/>
      <c r="E85" s="128"/>
      <c r="F85" s="128"/>
      <c r="G85" s="128"/>
      <c r="H85" s="128"/>
      <c r="I85" s="128"/>
      <c r="J85" s="128"/>
      <c r="K85" s="128"/>
      <c r="L85" s="128"/>
      <c r="M85" s="128"/>
    </row>
    <row r="86" spans="1:13" collapsed="1" x14ac:dyDescent="0.25">
      <c r="D86" s="43"/>
      <c r="E86" s="11" t="s">
        <v>224</v>
      </c>
      <c r="F86" s="126" t="s">
        <v>80</v>
      </c>
      <c r="G86" s="126"/>
      <c r="H86" s="126"/>
      <c r="I86" s="126"/>
      <c r="J86" s="126"/>
      <c r="K86" s="126"/>
      <c r="L86" s="126"/>
      <c r="M86" s="126"/>
    </row>
    <row r="87" spans="1:13" ht="30" hidden="1" customHeight="1" outlineLevel="1" x14ac:dyDescent="0.25">
      <c r="A87" s="44">
        <v>0.15</v>
      </c>
      <c r="D87" s="43"/>
      <c r="E87" s="66" t="s">
        <v>225</v>
      </c>
      <c r="F87" s="122" t="s">
        <v>81</v>
      </c>
      <c r="G87" s="122"/>
      <c r="H87" s="122"/>
      <c r="I87" s="122"/>
      <c r="J87" s="57">
        <f>$I$12*A87</f>
        <v>33319.5</v>
      </c>
      <c r="K87" s="13" t="s">
        <v>153</v>
      </c>
      <c r="L87" s="32">
        <v>0</v>
      </c>
      <c r="M87" s="6">
        <f>+L87*J87*$M$9</f>
        <v>0</v>
      </c>
    </row>
    <row r="88" spans="1:13" ht="30" hidden="1" customHeight="1" outlineLevel="1" x14ac:dyDescent="0.25">
      <c r="A88" s="44">
        <v>0.1</v>
      </c>
      <c r="D88" s="43"/>
      <c r="E88" s="66" t="s">
        <v>226</v>
      </c>
      <c r="F88" s="122" t="s">
        <v>82</v>
      </c>
      <c r="G88" s="122"/>
      <c r="H88" s="122"/>
      <c r="I88" s="122"/>
      <c r="J88" s="57">
        <f>$I$12*A88</f>
        <v>22213</v>
      </c>
      <c r="K88" s="13" t="s">
        <v>153</v>
      </c>
      <c r="L88" s="32">
        <v>0</v>
      </c>
      <c r="M88" s="6">
        <f>+L88*J88*$M$9</f>
        <v>0</v>
      </c>
    </row>
    <row r="89" spans="1:13" ht="60" hidden="1" customHeight="1" outlineLevel="1" x14ac:dyDescent="0.25">
      <c r="D89" s="43"/>
      <c r="E89" s="29"/>
      <c r="F89" s="122" t="s">
        <v>83</v>
      </c>
      <c r="G89" s="122"/>
      <c r="H89" s="122"/>
      <c r="I89" s="122"/>
      <c r="J89" s="6"/>
      <c r="K89" s="12"/>
      <c r="L89" s="12"/>
      <c r="M89" s="6"/>
    </row>
    <row r="90" spans="1:13" hidden="1" outlineLevel="1" x14ac:dyDescent="0.25">
      <c r="D90" s="43"/>
      <c r="E90" s="29"/>
      <c r="F90" s="128"/>
      <c r="G90" s="128"/>
      <c r="H90" s="128"/>
      <c r="I90" s="128"/>
      <c r="J90" s="6"/>
      <c r="K90" s="12"/>
      <c r="L90" s="12"/>
      <c r="M90" s="6"/>
    </row>
    <row r="91" spans="1:13" collapsed="1" x14ac:dyDescent="0.25">
      <c r="D91" s="43"/>
      <c r="E91" s="30" t="s">
        <v>227</v>
      </c>
      <c r="F91" s="127" t="s">
        <v>84</v>
      </c>
      <c r="G91" s="127"/>
      <c r="H91" s="127"/>
      <c r="I91" s="127"/>
      <c r="J91" s="127"/>
      <c r="K91" s="127"/>
      <c r="L91" s="127"/>
      <c r="M91" s="127"/>
    </row>
    <row r="92" spans="1:13" ht="30" hidden="1" customHeight="1" outlineLevel="1" x14ac:dyDescent="0.25">
      <c r="A92" s="44">
        <v>0.2</v>
      </c>
      <c r="D92" s="43"/>
      <c r="E92" s="66" t="s">
        <v>228</v>
      </c>
      <c r="F92" s="122" t="s">
        <v>280</v>
      </c>
      <c r="G92" s="122"/>
      <c r="H92" s="122"/>
      <c r="I92" s="122"/>
      <c r="J92" s="57">
        <f t="shared" ref="J92:J112" si="9">$I$12*A92</f>
        <v>44426</v>
      </c>
      <c r="K92" s="13" t="s">
        <v>153</v>
      </c>
      <c r="L92" s="32">
        <v>0</v>
      </c>
      <c r="M92" s="6">
        <f>+L92*J92*$M$9</f>
        <v>0</v>
      </c>
    </row>
    <row r="93" spans="1:13" ht="30" hidden="1" customHeight="1" outlineLevel="1" x14ac:dyDescent="0.25">
      <c r="A93" s="44"/>
      <c r="D93" s="43"/>
      <c r="E93" s="66" t="s">
        <v>229</v>
      </c>
      <c r="F93" s="122" t="s">
        <v>185</v>
      </c>
      <c r="G93" s="122"/>
      <c r="H93" s="122"/>
      <c r="I93" s="122"/>
      <c r="J93" s="59">
        <f>$I$9/$I$8*11060</f>
        <v>26953.54551676934</v>
      </c>
      <c r="K93" s="13" t="s">
        <v>153</v>
      </c>
      <c r="L93" s="32">
        <v>0</v>
      </c>
      <c r="M93" s="6">
        <f t="shared" ref="M93" si="10">+L93*J93*$M$9</f>
        <v>0</v>
      </c>
    </row>
    <row r="94" spans="1:13" hidden="1" outlineLevel="1" x14ac:dyDescent="0.25">
      <c r="A94" s="44">
        <v>7.0000000000000007E-2</v>
      </c>
      <c r="D94" s="43"/>
      <c r="E94" s="66" t="s">
        <v>230</v>
      </c>
      <c r="F94" s="125" t="s">
        <v>85</v>
      </c>
      <c r="G94" s="125"/>
      <c r="H94" s="125"/>
      <c r="I94" s="125"/>
      <c r="J94" s="57">
        <f t="shared" si="9"/>
        <v>15549.100000000002</v>
      </c>
      <c r="K94" s="13" t="s">
        <v>153</v>
      </c>
      <c r="L94" s="32">
        <v>0</v>
      </c>
      <c r="M94" s="6">
        <f t="shared" ref="M94:M111" si="11">+L94*J94*$M$9</f>
        <v>0</v>
      </c>
    </row>
    <row r="95" spans="1:13" hidden="1" outlineLevel="1" x14ac:dyDescent="0.25">
      <c r="A95" s="44">
        <v>0.1</v>
      </c>
      <c r="D95" s="43"/>
      <c r="E95" s="66" t="s">
        <v>231</v>
      </c>
      <c r="F95" s="125" t="s">
        <v>186</v>
      </c>
      <c r="G95" s="125"/>
      <c r="H95" s="125"/>
      <c r="I95" s="125"/>
      <c r="J95" s="57">
        <f t="shared" si="9"/>
        <v>22213</v>
      </c>
      <c r="K95" s="13" t="s">
        <v>153</v>
      </c>
      <c r="L95" s="32">
        <v>0</v>
      </c>
      <c r="M95" s="6">
        <f t="shared" si="11"/>
        <v>0</v>
      </c>
    </row>
    <row r="96" spans="1:13" hidden="1" outlineLevel="1" x14ac:dyDescent="0.25">
      <c r="A96" s="44">
        <v>0.05</v>
      </c>
      <c r="D96" s="43"/>
      <c r="E96" s="66" t="s">
        <v>232</v>
      </c>
      <c r="F96" s="125" t="s">
        <v>86</v>
      </c>
      <c r="G96" s="125"/>
      <c r="H96" s="125"/>
      <c r="I96" s="125"/>
      <c r="J96" s="57">
        <f t="shared" si="9"/>
        <v>11106.5</v>
      </c>
      <c r="K96" s="13" t="s">
        <v>153</v>
      </c>
      <c r="L96" s="32">
        <v>0</v>
      </c>
      <c r="M96" s="6">
        <f t="shared" si="11"/>
        <v>0</v>
      </c>
    </row>
    <row r="97" spans="1:13" hidden="1" outlineLevel="1" x14ac:dyDescent="0.25">
      <c r="A97" s="44">
        <v>0.05</v>
      </c>
      <c r="D97" s="43"/>
      <c r="E97" s="66" t="s">
        <v>233</v>
      </c>
      <c r="F97" s="125" t="s">
        <v>87</v>
      </c>
      <c r="G97" s="125"/>
      <c r="H97" s="125"/>
      <c r="I97" s="125"/>
      <c r="J97" s="57">
        <f t="shared" si="9"/>
        <v>11106.5</v>
      </c>
      <c r="K97" s="13" t="s">
        <v>153</v>
      </c>
      <c r="L97" s="32">
        <v>0</v>
      </c>
      <c r="M97" s="6">
        <f t="shared" si="11"/>
        <v>0</v>
      </c>
    </row>
    <row r="98" spans="1:13" ht="30" hidden="1" customHeight="1" outlineLevel="1" x14ac:dyDescent="0.25">
      <c r="A98" s="44">
        <v>0.05</v>
      </c>
      <c r="D98" s="43"/>
      <c r="E98" s="66" t="s">
        <v>234</v>
      </c>
      <c r="F98" s="122" t="s">
        <v>92</v>
      </c>
      <c r="G98" s="122"/>
      <c r="H98" s="122"/>
      <c r="I98" s="122"/>
      <c r="J98" s="57">
        <f t="shared" si="9"/>
        <v>11106.5</v>
      </c>
      <c r="K98" s="13" t="s">
        <v>153</v>
      </c>
      <c r="L98" s="32">
        <v>0</v>
      </c>
      <c r="M98" s="6">
        <f t="shared" si="11"/>
        <v>0</v>
      </c>
    </row>
    <row r="99" spans="1:13" ht="30" hidden="1" customHeight="1" outlineLevel="1" x14ac:dyDescent="0.25">
      <c r="A99" s="44">
        <v>0.03</v>
      </c>
      <c r="D99" s="43"/>
      <c r="E99" s="66" t="s">
        <v>235</v>
      </c>
      <c r="F99" s="122" t="s">
        <v>93</v>
      </c>
      <c r="G99" s="122"/>
      <c r="H99" s="122"/>
      <c r="I99" s="122"/>
      <c r="J99" s="57">
        <f t="shared" si="9"/>
        <v>6663.9</v>
      </c>
      <c r="K99" s="13" t="s">
        <v>153</v>
      </c>
      <c r="L99" s="32">
        <v>0</v>
      </c>
      <c r="M99" s="6">
        <f t="shared" si="11"/>
        <v>0</v>
      </c>
    </row>
    <row r="100" spans="1:13" hidden="1" outlineLevel="1" x14ac:dyDescent="0.25">
      <c r="A100" s="44">
        <v>0.23</v>
      </c>
      <c r="D100" s="43"/>
      <c r="E100" s="66" t="s">
        <v>236</v>
      </c>
      <c r="F100" s="125" t="s">
        <v>88</v>
      </c>
      <c r="G100" s="125"/>
      <c r="H100" s="125"/>
      <c r="I100" s="125"/>
      <c r="J100" s="57">
        <f t="shared" si="9"/>
        <v>51089.9</v>
      </c>
      <c r="K100" s="13" t="s">
        <v>153</v>
      </c>
      <c r="L100" s="32">
        <v>0</v>
      </c>
      <c r="M100" s="6">
        <f t="shared" si="11"/>
        <v>0</v>
      </c>
    </row>
    <row r="101" spans="1:13" hidden="1" outlineLevel="1" x14ac:dyDescent="0.25">
      <c r="A101" s="44">
        <v>0.1</v>
      </c>
      <c r="D101" s="43"/>
      <c r="E101" s="66" t="s">
        <v>237</v>
      </c>
      <c r="F101" s="125" t="s">
        <v>89</v>
      </c>
      <c r="G101" s="125"/>
      <c r="H101" s="125"/>
      <c r="I101" s="125"/>
      <c r="J101" s="57">
        <f t="shared" si="9"/>
        <v>22213</v>
      </c>
      <c r="K101" s="13" t="s">
        <v>153</v>
      </c>
      <c r="L101" s="32">
        <v>0</v>
      </c>
      <c r="M101" s="6">
        <f t="shared" si="11"/>
        <v>0</v>
      </c>
    </row>
    <row r="102" spans="1:13" hidden="1" outlineLevel="1" x14ac:dyDescent="0.25">
      <c r="A102" s="44">
        <v>0.05</v>
      </c>
      <c r="D102" s="43"/>
      <c r="E102" s="66" t="s">
        <v>238</v>
      </c>
      <c r="F102" s="125" t="s">
        <v>90</v>
      </c>
      <c r="G102" s="125"/>
      <c r="H102" s="125"/>
      <c r="I102" s="125"/>
      <c r="J102" s="57">
        <f t="shared" si="9"/>
        <v>11106.5</v>
      </c>
      <c r="K102" s="13" t="s">
        <v>153</v>
      </c>
      <c r="L102" s="32">
        <v>0</v>
      </c>
      <c r="M102" s="6">
        <f t="shared" si="11"/>
        <v>0</v>
      </c>
    </row>
    <row r="103" spans="1:13" ht="30" hidden="1" customHeight="1" outlineLevel="1" x14ac:dyDescent="0.25">
      <c r="A103" s="44">
        <v>0.05</v>
      </c>
      <c r="D103" s="43"/>
      <c r="E103" s="66" t="s">
        <v>239</v>
      </c>
      <c r="F103" s="125" t="s">
        <v>91</v>
      </c>
      <c r="G103" s="125"/>
      <c r="H103" s="125"/>
      <c r="I103" s="125"/>
      <c r="J103" s="57">
        <f t="shared" si="9"/>
        <v>11106.5</v>
      </c>
      <c r="K103" s="13" t="s">
        <v>153</v>
      </c>
      <c r="L103" s="32">
        <v>0</v>
      </c>
      <c r="M103" s="6">
        <f t="shared" si="11"/>
        <v>0</v>
      </c>
    </row>
    <row r="104" spans="1:13" hidden="1" outlineLevel="1" x14ac:dyDescent="0.25">
      <c r="A104" s="44">
        <v>0.25</v>
      </c>
      <c r="D104" s="43"/>
      <c r="E104" s="66" t="s">
        <v>240</v>
      </c>
      <c r="F104" s="125" t="s">
        <v>94</v>
      </c>
      <c r="G104" s="125"/>
      <c r="H104" s="125"/>
      <c r="I104" s="125"/>
      <c r="J104" s="57">
        <f t="shared" si="9"/>
        <v>55532.5</v>
      </c>
      <c r="K104" s="13" t="s">
        <v>153</v>
      </c>
      <c r="L104" s="32">
        <v>0</v>
      </c>
      <c r="M104" s="6">
        <f t="shared" si="11"/>
        <v>0</v>
      </c>
    </row>
    <row r="105" spans="1:13" hidden="1" outlineLevel="1" x14ac:dyDescent="0.25">
      <c r="A105" s="44">
        <v>0.03</v>
      </c>
      <c r="D105" s="43"/>
      <c r="E105" s="66" t="s">
        <v>241</v>
      </c>
      <c r="F105" s="125" t="s">
        <v>196</v>
      </c>
      <c r="G105" s="125"/>
      <c r="H105" s="125"/>
      <c r="I105" s="125"/>
      <c r="J105" s="57">
        <f t="shared" si="9"/>
        <v>6663.9</v>
      </c>
      <c r="K105" s="13" t="s">
        <v>153</v>
      </c>
      <c r="L105" s="32">
        <v>0</v>
      </c>
      <c r="M105" s="6">
        <f t="shared" si="11"/>
        <v>0</v>
      </c>
    </row>
    <row r="106" spans="1:13" hidden="1" outlineLevel="1" x14ac:dyDescent="0.25">
      <c r="A106" s="44">
        <v>0.05</v>
      </c>
      <c r="D106" s="43"/>
      <c r="E106" s="66" t="s">
        <v>242</v>
      </c>
      <c r="F106" s="125" t="s">
        <v>95</v>
      </c>
      <c r="G106" s="125"/>
      <c r="H106" s="125"/>
      <c r="I106" s="125"/>
      <c r="J106" s="57">
        <f t="shared" si="9"/>
        <v>11106.5</v>
      </c>
      <c r="K106" s="13" t="s">
        <v>153</v>
      </c>
      <c r="L106" s="32">
        <v>0</v>
      </c>
      <c r="M106" s="6">
        <f t="shared" si="11"/>
        <v>0</v>
      </c>
    </row>
    <row r="107" spans="1:13" ht="30" hidden="1" customHeight="1" outlineLevel="1" x14ac:dyDescent="0.25">
      <c r="A107" s="44">
        <v>0.05</v>
      </c>
      <c r="D107" s="43"/>
      <c r="E107" s="66" t="s">
        <v>243</v>
      </c>
      <c r="F107" s="122" t="s">
        <v>96</v>
      </c>
      <c r="G107" s="122"/>
      <c r="H107" s="122"/>
      <c r="I107" s="122"/>
      <c r="J107" s="57">
        <f t="shared" si="9"/>
        <v>11106.5</v>
      </c>
      <c r="K107" s="13" t="s">
        <v>153</v>
      </c>
      <c r="L107" s="32">
        <v>0</v>
      </c>
      <c r="M107" s="6">
        <f t="shared" si="11"/>
        <v>0</v>
      </c>
    </row>
    <row r="108" spans="1:13" hidden="1" outlineLevel="1" x14ac:dyDescent="0.25">
      <c r="A108" s="44">
        <v>0.2</v>
      </c>
      <c r="D108" s="43"/>
      <c r="E108" s="66" t="s">
        <v>244</v>
      </c>
      <c r="F108" s="125" t="s">
        <v>97</v>
      </c>
      <c r="G108" s="125"/>
      <c r="H108" s="125"/>
      <c r="I108" s="125"/>
      <c r="J108" s="57">
        <f t="shared" si="9"/>
        <v>44426</v>
      </c>
      <c r="K108" s="13" t="s">
        <v>153</v>
      </c>
      <c r="L108" s="32">
        <v>0</v>
      </c>
      <c r="M108" s="6">
        <f t="shared" si="11"/>
        <v>0</v>
      </c>
    </row>
    <row r="109" spans="1:13" hidden="1" outlineLevel="1" x14ac:dyDescent="0.25">
      <c r="A109" s="44">
        <v>0.15</v>
      </c>
      <c r="D109" s="43"/>
      <c r="E109" s="66" t="s">
        <v>245</v>
      </c>
      <c r="F109" s="125" t="s">
        <v>98</v>
      </c>
      <c r="G109" s="125"/>
      <c r="H109" s="125"/>
      <c r="I109" s="125"/>
      <c r="J109" s="57">
        <f t="shared" si="9"/>
        <v>33319.5</v>
      </c>
      <c r="K109" s="13" t="s">
        <v>153</v>
      </c>
      <c r="L109" s="32">
        <v>0</v>
      </c>
      <c r="M109" s="6">
        <f t="shared" si="11"/>
        <v>0</v>
      </c>
    </row>
    <row r="110" spans="1:13" hidden="1" outlineLevel="1" x14ac:dyDescent="0.25">
      <c r="A110" s="44">
        <v>0.15</v>
      </c>
      <c r="D110" s="43"/>
      <c r="E110" s="66" t="s">
        <v>246</v>
      </c>
      <c r="F110" s="125" t="s">
        <v>99</v>
      </c>
      <c r="G110" s="125"/>
      <c r="H110" s="125"/>
      <c r="I110" s="125"/>
      <c r="J110" s="57">
        <f t="shared" si="9"/>
        <v>33319.5</v>
      </c>
      <c r="K110" s="13" t="s">
        <v>153</v>
      </c>
      <c r="L110" s="32">
        <v>0</v>
      </c>
      <c r="M110" s="6">
        <f t="shared" si="11"/>
        <v>0</v>
      </c>
    </row>
    <row r="111" spans="1:13" hidden="1" outlineLevel="1" x14ac:dyDescent="0.25">
      <c r="A111" s="44">
        <v>0.05</v>
      </c>
      <c r="D111" s="43"/>
      <c r="E111" s="66" t="s">
        <v>247</v>
      </c>
      <c r="F111" s="125" t="s">
        <v>100</v>
      </c>
      <c r="G111" s="125"/>
      <c r="H111" s="125"/>
      <c r="I111" s="125"/>
      <c r="J111" s="57">
        <f t="shared" si="9"/>
        <v>11106.5</v>
      </c>
      <c r="K111" s="13" t="s">
        <v>153</v>
      </c>
      <c r="L111" s="32">
        <v>0</v>
      </c>
      <c r="M111" s="6">
        <f t="shared" si="11"/>
        <v>0</v>
      </c>
    </row>
    <row r="112" spans="1:13" hidden="1" outlineLevel="1" x14ac:dyDescent="0.25">
      <c r="A112" s="44">
        <v>0.15</v>
      </c>
      <c r="D112" s="43"/>
      <c r="E112" s="66" t="s">
        <v>248</v>
      </c>
      <c r="F112" s="125" t="s">
        <v>187</v>
      </c>
      <c r="G112" s="125"/>
      <c r="H112" s="125"/>
      <c r="I112" s="125"/>
      <c r="J112" s="57">
        <f t="shared" si="9"/>
        <v>33319.5</v>
      </c>
      <c r="K112" s="13" t="s">
        <v>153</v>
      </c>
      <c r="L112" s="32">
        <v>0</v>
      </c>
      <c r="M112" s="6">
        <f t="shared" ref="M112" si="12">+L112*J112*$M$9</f>
        <v>0</v>
      </c>
    </row>
    <row r="113" spans="1:17" hidden="1" outlineLevel="1" x14ac:dyDescent="0.25">
      <c r="D113" s="43"/>
      <c r="E113" s="12"/>
      <c r="F113" s="128"/>
      <c r="G113" s="128"/>
      <c r="H113" s="128"/>
      <c r="I113" s="128"/>
      <c r="J113" s="12"/>
      <c r="K113" s="12"/>
      <c r="L113" s="12"/>
      <c r="M113" s="6"/>
    </row>
    <row r="114" spans="1:17" collapsed="1" x14ac:dyDescent="0.25">
      <c r="D114" s="43"/>
      <c r="E114" s="11" t="s">
        <v>249</v>
      </c>
      <c r="F114" s="142" t="s">
        <v>106</v>
      </c>
      <c r="G114" s="142"/>
      <c r="H114" s="142"/>
      <c r="I114" s="142"/>
      <c r="J114" s="142"/>
      <c r="K114" s="142"/>
      <c r="L114" s="142"/>
      <c r="M114" s="142"/>
    </row>
    <row r="115" spans="1:17" hidden="1" outlineLevel="1" x14ac:dyDescent="0.25">
      <c r="D115" s="43"/>
      <c r="E115" s="12"/>
      <c r="F115" s="125" t="s">
        <v>104</v>
      </c>
      <c r="G115" s="125"/>
      <c r="H115" s="125"/>
      <c r="I115" s="12" t="s">
        <v>105</v>
      </c>
      <c r="J115" s="59">
        <f>$I$9/$I$8*11060</f>
        <v>26953.54551676934</v>
      </c>
      <c r="K115" s="13" t="s">
        <v>126</v>
      </c>
      <c r="L115" s="33">
        <v>0</v>
      </c>
      <c r="M115" s="6">
        <f t="shared" ref="M115" si="13">+L115*J115*$M$9</f>
        <v>0</v>
      </c>
    </row>
    <row r="116" spans="1:17" hidden="1" outlineLevel="1" x14ac:dyDescent="0.25">
      <c r="D116" s="43"/>
      <c r="E116" s="12"/>
      <c r="F116" s="128"/>
      <c r="G116" s="128"/>
      <c r="H116" s="128"/>
      <c r="I116" s="128"/>
      <c r="J116" s="6"/>
      <c r="K116" s="12"/>
      <c r="L116" s="13"/>
      <c r="M116" s="6"/>
    </row>
    <row r="117" spans="1:17" collapsed="1" x14ac:dyDescent="0.25">
      <c r="D117" s="43"/>
      <c r="E117" s="30" t="s">
        <v>144</v>
      </c>
      <c r="F117" s="127" t="s">
        <v>107</v>
      </c>
      <c r="G117" s="127"/>
      <c r="H117" s="127"/>
      <c r="I117" s="127"/>
      <c r="J117" s="127"/>
      <c r="K117" s="127"/>
      <c r="L117" s="127"/>
      <c r="M117" s="127"/>
    </row>
    <row r="118" spans="1:17" ht="17.25" hidden="1" outlineLevel="1" x14ac:dyDescent="0.25">
      <c r="D118" s="43"/>
      <c r="E118" s="80"/>
      <c r="F118" s="79"/>
      <c r="G118" s="79"/>
      <c r="H118" s="79"/>
      <c r="I118" s="88" t="s">
        <v>160</v>
      </c>
      <c r="J118" s="88" t="s">
        <v>161</v>
      </c>
      <c r="K118" s="79"/>
      <c r="L118" s="79"/>
      <c r="M118" s="79"/>
    </row>
    <row r="119" spans="1:17" ht="17.25" hidden="1" outlineLevel="2" x14ac:dyDescent="0.25">
      <c r="A119" s="31">
        <v>0.05</v>
      </c>
      <c r="D119" s="54">
        <f>+J119*H119*I119</f>
        <v>0</v>
      </c>
      <c r="E119" s="66" t="s">
        <v>145</v>
      </c>
      <c r="F119" s="125" t="s">
        <v>10</v>
      </c>
      <c r="G119" s="125"/>
      <c r="H119" s="81">
        <f>+A119*$I$12</f>
        <v>11106.5</v>
      </c>
      <c r="I119" s="89">
        <v>0</v>
      </c>
      <c r="J119" s="90">
        <v>0</v>
      </c>
      <c r="K119" s="13" t="s">
        <v>155</v>
      </c>
      <c r="L119" s="32">
        <v>0</v>
      </c>
      <c r="M119" s="6">
        <f>+L119*J120*$M$10</f>
        <v>0</v>
      </c>
    </row>
    <row r="120" spans="1:17" hidden="1" outlineLevel="2" x14ac:dyDescent="0.25">
      <c r="A120" s="31"/>
      <c r="D120" s="54"/>
      <c r="E120" s="124" t="s">
        <v>114</v>
      </c>
      <c r="F120" s="124"/>
      <c r="G120" s="120">
        <f>$I$9/$I$8*1020000</f>
        <v>2485770.0205338812</v>
      </c>
      <c r="H120" s="118" t="s">
        <v>115</v>
      </c>
      <c r="I120" s="117">
        <v>400000000</v>
      </c>
      <c r="J120" s="119">
        <f>IF(D119&lt;G120,G120,IF(D119&gt;G120,IF(D119&gt;I120,I120,D119),I120))</f>
        <v>2485770.0205338812</v>
      </c>
      <c r="K120" s="3"/>
      <c r="L120" s="40"/>
      <c r="M120" s="6"/>
      <c r="O120" s="87"/>
      <c r="P120" s="86"/>
      <c r="Q120" s="86"/>
    </row>
    <row r="121" spans="1:17" ht="17.25" hidden="1" outlineLevel="2" x14ac:dyDescent="0.25">
      <c r="A121" s="31">
        <v>3.5000000000000003E-2</v>
      </c>
      <c r="D121" s="54">
        <f>+J121*H121*I121</f>
        <v>0</v>
      </c>
      <c r="E121" s="66" t="s">
        <v>146</v>
      </c>
      <c r="F121" s="125" t="s">
        <v>127</v>
      </c>
      <c r="G121" s="125"/>
      <c r="H121" s="81">
        <f>+A121*$I$12</f>
        <v>7774.5500000000011</v>
      </c>
      <c r="I121" s="89">
        <v>0</v>
      </c>
      <c r="J121" s="90">
        <v>0</v>
      </c>
      <c r="K121" s="13" t="s">
        <v>155</v>
      </c>
      <c r="L121" s="32">
        <v>0</v>
      </c>
      <c r="M121" s="6">
        <f>+L121*J122*$M$10</f>
        <v>0</v>
      </c>
    </row>
    <row r="122" spans="1:17" hidden="1" outlineLevel="2" x14ac:dyDescent="0.25">
      <c r="A122" s="31"/>
      <c r="D122" s="54"/>
      <c r="E122" s="124" t="s">
        <v>114</v>
      </c>
      <c r="F122" s="124"/>
      <c r="G122" s="117">
        <f>$I$9/$I$8*570000</f>
        <v>1389106.7761806983</v>
      </c>
      <c r="H122" s="118" t="s">
        <v>115</v>
      </c>
      <c r="I122" s="117">
        <v>400000000</v>
      </c>
      <c r="J122" s="119">
        <f>IF(D121&lt;G122,G122,IF(D121&gt;G122,IF(D121&gt;I122,I122,D121),I122))</f>
        <v>1389106.7761806983</v>
      </c>
      <c r="K122" s="13"/>
      <c r="L122" s="40"/>
      <c r="M122" s="6"/>
    </row>
    <row r="123" spans="1:17" ht="17.25" hidden="1" outlineLevel="2" x14ac:dyDescent="0.25">
      <c r="A123" s="31">
        <v>3.5000000000000003E-2</v>
      </c>
      <c r="D123" s="54">
        <f>+J123*H123*I123</f>
        <v>0</v>
      </c>
      <c r="E123" s="66" t="s">
        <v>250</v>
      </c>
      <c r="F123" s="125" t="s">
        <v>128</v>
      </c>
      <c r="G123" s="125"/>
      <c r="H123" s="81">
        <f>+A123*$I$12</f>
        <v>7774.5500000000011</v>
      </c>
      <c r="I123" s="89">
        <v>0.4</v>
      </c>
      <c r="J123" s="90">
        <v>0</v>
      </c>
      <c r="K123" s="13" t="s">
        <v>155</v>
      </c>
      <c r="L123" s="32">
        <v>0</v>
      </c>
      <c r="M123" s="6">
        <f>+L123*J124*$M$10</f>
        <v>0</v>
      </c>
    </row>
    <row r="124" spans="1:17" hidden="1" outlineLevel="2" x14ac:dyDescent="0.25">
      <c r="A124" s="31"/>
      <c r="D124" s="54"/>
      <c r="E124" s="124" t="s">
        <v>114</v>
      </c>
      <c r="F124" s="124"/>
      <c r="G124" s="117">
        <f>$I$9/$I$8*570000</f>
        <v>1389106.7761806983</v>
      </c>
      <c r="H124" s="118" t="s">
        <v>115</v>
      </c>
      <c r="I124" s="117">
        <v>400000000</v>
      </c>
      <c r="J124" s="119">
        <f>IF(D123&lt;G124,G124,IF(D123&gt;G124,IF(D123&gt;I124,I124,D123),I124))</f>
        <v>1389106.7761806983</v>
      </c>
      <c r="K124" s="13"/>
      <c r="L124" s="40"/>
      <c r="M124" s="6"/>
    </row>
    <row r="125" spans="1:17" ht="17.25" hidden="1" outlineLevel="2" x14ac:dyDescent="0.25">
      <c r="A125" s="31">
        <v>0.03</v>
      </c>
      <c r="D125" s="54">
        <f>+J125*H125*I125</f>
        <v>0</v>
      </c>
      <c r="E125" s="66" t="s">
        <v>251</v>
      </c>
      <c r="F125" s="125" t="s">
        <v>129</v>
      </c>
      <c r="G125" s="125"/>
      <c r="H125" s="81">
        <f>+A125*$I$12</f>
        <v>6663.9</v>
      </c>
      <c r="I125" s="89">
        <v>0</v>
      </c>
      <c r="J125" s="90">
        <v>0</v>
      </c>
      <c r="K125" s="13" t="s">
        <v>155</v>
      </c>
      <c r="L125" s="32">
        <v>0</v>
      </c>
      <c r="M125" s="6">
        <f>+L125*J126*$M$10</f>
        <v>0</v>
      </c>
    </row>
    <row r="126" spans="1:17" hidden="1" outlineLevel="2" x14ac:dyDescent="0.25">
      <c r="A126" s="31"/>
      <c r="D126" s="54"/>
      <c r="E126" s="124" t="s">
        <v>114</v>
      </c>
      <c r="F126" s="124"/>
      <c r="G126" s="117">
        <f>$I$9/$I$8*380000</f>
        <v>926071.18412046554</v>
      </c>
      <c r="H126" s="118" t="s">
        <v>115</v>
      </c>
      <c r="I126" s="117">
        <v>400000000</v>
      </c>
      <c r="J126" s="121">
        <f>IF(D125&lt;G126,G126,IF(D125&gt;G126,IF(D125&gt;I126,I126,D125),I126))</f>
        <v>926071.18412046554</v>
      </c>
      <c r="K126" s="13"/>
      <c r="L126" s="40"/>
      <c r="M126" s="6"/>
    </row>
    <row r="127" spans="1:17" ht="17.25" hidden="1" outlineLevel="2" x14ac:dyDescent="0.25">
      <c r="A127" s="31">
        <v>0</v>
      </c>
      <c r="B127" s="15">
        <f>+A127*I12</f>
        <v>0</v>
      </c>
      <c r="D127" s="43"/>
      <c r="E127" s="66" t="s">
        <v>252</v>
      </c>
      <c r="F127" s="125" t="s">
        <v>110</v>
      </c>
      <c r="G127" s="125"/>
      <c r="H127" s="125"/>
      <c r="I127" s="125"/>
      <c r="J127" s="59">
        <f>+B127</f>
        <v>0</v>
      </c>
      <c r="K127" s="13" t="s">
        <v>155</v>
      </c>
      <c r="L127" s="34">
        <v>25</v>
      </c>
      <c r="M127" s="6">
        <f>+L127*B127*$M$10</f>
        <v>0</v>
      </c>
    </row>
    <row r="128" spans="1:17" ht="30" hidden="1" customHeight="1" outlineLevel="2" x14ac:dyDescent="0.25">
      <c r="D128" s="43"/>
      <c r="E128" s="66" t="s">
        <v>253</v>
      </c>
      <c r="F128" s="122" t="s">
        <v>157</v>
      </c>
      <c r="G128" s="122"/>
      <c r="H128" s="122"/>
      <c r="I128" s="122"/>
      <c r="J128" s="6"/>
      <c r="K128" s="26"/>
      <c r="L128" s="23"/>
      <c r="M128" s="6"/>
    </row>
    <row r="129" spans="1:13" ht="17.25" hidden="1" outlineLevel="2" x14ac:dyDescent="0.25">
      <c r="A129" s="55">
        <v>0.05</v>
      </c>
      <c r="D129" s="43"/>
      <c r="E129" s="66" t="s">
        <v>254</v>
      </c>
      <c r="F129" s="125" t="s">
        <v>111</v>
      </c>
      <c r="G129" s="125"/>
      <c r="H129" s="125"/>
      <c r="I129" s="125"/>
      <c r="J129" s="60">
        <f>+A129*$I$12</f>
        <v>11106.5</v>
      </c>
      <c r="K129" s="13" t="s">
        <v>155</v>
      </c>
      <c r="L129" s="34">
        <v>0</v>
      </c>
      <c r="M129" s="6">
        <f>+L129*J129*$M$10</f>
        <v>0</v>
      </c>
    </row>
    <row r="130" spans="1:13" ht="17.25" hidden="1" outlineLevel="2" x14ac:dyDescent="0.25">
      <c r="A130" s="55">
        <v>3.5000000000000003E-2</v>
      </c>
      <c r="D130" s="43"/>
      <c r="E130" s="66" t="s">
        <v>255</v>
      </c>
      <c r="F130" s="125" t="s">
        <v>112</v>
      </c>
      <c r="G130" s="125"/>
      <c r="H130" s="125"/>
      <c r="I130" s="125"/>
      <c r="J130" s="60">
        <f>+A130*$I$12</f>
        <v>7774.5500000000011</v>
      </c>
      <c r="K130" s="13" t="s">
        <v>155</v>
      </c>
      <c r="L130" s="34">
        <v>0</v>
      </c>
      <c r="M130" s="6">
        <f>+L130*J130*$M$10</f>
        <v>0</v>
      </c>
    </row>
    <row r="131" spans="1:13" ht="17.25" hidden="1" outlineLevel="2" x14ac:dyDescent="0.25">
      <c r="A131" s="55">
        <v>5.5E-2</v>
      </c>
      <c r="D131" s="43"/>
      <c r="E131" s="66" t="s">
        <v>256</v>
      </c>
      <c r="F131" s="125" t="s">
        <v>113</v>
      </c>
      <c r="G131" s="125"/>
      <c r="H131" s="125"/>
      <c r="I131" s="125"/>
      <c r="J131" s="60">
        <f>+A131*$I$12</f>
        <v>12217.15</v>
      </c>
      <c r="K131" s="13" t="s">
        <v>155</v>
      </c>
      <c r="L131" s="34">
        <v>0</v>
      </c>
      <c r="M131" s="6">
        <f>+L131*J131*$M$10</f>
        <v>0</v>
      </c>
    </row>
    <row r="132" spans="1:13" hidden="1" outlineLevel="2" x14ac:dyDescent="0.25">
      <c r="D132" s="43"/>
      <c r="E132" s="10"/>
      <c r="F132" s="128"/>
      <c r="G132" s="128"/>
      <c r="H132" s="128"/>
      <c r="I132" s="128"/>
      <c r="J132" s="6"/>
      <c r="K132" s="13"/>
      <c r="L132" s="23"/>
      <c r="M132" s="6"/>
    </row>
    <row r="133" spans="1:13" collapsed="1" x14ac:dyDescent="0.25">
      <c r="D133" s="43"/>
      <c r="E133" s="30" t="s">
        <v>213</v>
      </c>
      <c r="F133" s="127" t="s">
        <v>188</v>
      </c>
      <c r="G133" s="127"/>
      <c r="H133" s="127"/>
      <c r="I133" s="127"/>
      <c r="J133" s="127"/>
      <c r="K133" s="127"/>
      <c r="L133" s="127"/>
      <c r="M133" s="127"/>
    </row>
    <row r="134" spans="1:13" hidden="1" outlineLevel="1" x14ac:dyDescent="0.25">
      <c r="A134" s="111">
        <v>0.3</v>
      </c>
      <c r="B134" s="45"/>
      <c r="C134" s="45"/>
      <c r="D134" s="112"/>
      <c r="E134" s="113" t="s">
        <v>214</v>
      </c>
      <c r="F134" s="127" t="s">
        <v>189</v>
      </c>
      <c r="G134" s="127"/>
      <c r="H134" s="127"/>
      <c r="I134" s="127"/>
      <c r="J134" s="114">
        <f>+A134*$I$12</f>
        <v>66639</v>
      </c>
      <c r="K134" s="13" t="s">
        <v>153</v>
      </c>
      <c r="L134" s="32">
        <v>0</v>
      </c>
      <c r="M134" s="6">
        <f>+L134*J134*$M$10</f>
        <v>0</v>
      </c>
    </row>
    <row r="135" spans="1:13" hidden="1" outlineLevel="1" x14ac:dyDescent="0.25">
      <c r="A135" s="47"/>
      <c r="D135" s="43"/>
      <c r="E135" s="66"/>
      <c r="F135" s="125"/>
      <c r="G135" s="125"/>
      <c r="H135" s="125"/>
      <c r="I135" s="125"/>
      <c r="J135" s="57"/>
      <c r="K135" s="13"/>
      <c r="L135" s="32">
        <v>0</v>
      </c>
      <c r="M135" s="6">
        <f>+L135*J135*$M$10</f>
        <v>0</v>
      </c>
    </row>
    <row r="136" spans="1:13" hidden="1" outlineLevel="1" x14ac:dyDescent="0.25">
      <c r="A136" s="47"/>
      <c r="D136" s="43"/>
      <c r="E136" s="82"/>
      <c r="F136" s="83"/>
      <c r="G136" s="83"/>
      <c r="H136" s="83"/>
      <c r="I136" s="83"/>
      <c r="J136" s="84"/>
      <c r="K136" s="24"/>
      <c r="L136" s="40"/>
      <c r="M136" s="85"/>
    </row>
    <row r="137" spans="1:13" collapsed="1" x14ac:dyDescent="0.25">
      <c r="A137" s="47"/>
      <c r="D137" s="43"/>
      <c r="E137" s="78" t="s">
        <v>257</v>
      </c>
      <c r="F137" s="141" t="s">
        <v>156</v>
      </c>
      <c r="G137" s="141"/>
      <c r="H137" s="141"/>
      <c r="I137" s="141"/>
      <c r="J137" s="141"/>
      <c r="K137" s="141"/>
      <c r="L137" s="141"/>
      <c r="M137" s="141"/>
    </row>
    <row r="138" spans="1:13" ht="30.75" hidden="1" customHeight="1" outlineLevel="1" x14ac:dyDescent="0.25">
      <c r="D138" s="43"/>
      <c r="E138" s="66" t="s">
        <v>260</v>
      </c>
      <c r="F138" s="122" t="s">
        <v>263</v>
      </c>
      <c r="G138" s="122"/>
      <c r="H138" s="122"/>
      <c r="I138" s="122"/>
      <c r="J138" s="64">
        <f>+I9/I8*3798</f>
        <v>9255.8377823408628</v>
      </c>
      <c r="K138" s="13" t="s">
        <v>155</v>
      </c>
      <c r="L138" s="34">
        <v>0</v>
      </c>
      <c r="M138" s="6">
        <f>+L138*J138*I139*$M$10</f>
        <v>0</v>
      </c>
    </row>
    <row r="139" spans="1:13" hidden="1" outlineLevel="1" x14ac:dyDescent="0.25">
      <c r="D139" s="43"/>
      <c r="E139" s="66"/>
      <c r="F139" s="28"/>
      <c r="G139" s="122" t="s">
        <v>130</v>
      </c>
      <c r="H139" s="122"/>
      <c r="I139" s="41">
        <v>0.4</v>
      </c>
      <c r="J139" s="21"/>
      <c r="K139" s="13"/>
      <c r="L139" s="20"/>
      <c r="M139" s="6"/>
    </row>
    <row r="140" spans="1:13" ht="45" hidden="1" customHeight="1" outlineLevel="1" x14ac:dyDescent="0.25">
      <c r="D140" s="43"/>
      <c r="E140" s="66" t="s">
        <v>261</v>
      </c>
      <c r="F140" s="122" t="s">
        <v>131</v>
      </c>
      <c r="G140" s="122"/>
      <c r="H140" s="122"/>
      <c r="I140" s="122"/>
      <c r="J140" s="60">
        <f>+J138*0.5</f>
        <v>4627.9188911704314</v>
      </c>
      <c r="K140" s="13" t="s">
        <v>155</v>
      </c>
      <c r="L140" s="34">
        <v>0</v>
      </c>
      <c r="M140" s="6">
        <f>+L140*J140*I141*$M$10</f>
        <v>0</v>
      </c>
    </row>
    <row r="141" spans="1:13" hidden="1" outlineLevel="1" x14ac:dyDescent="0.25">
      <c r="D141" s="43"/>
      <c r="E141" s="66"/>
      <c r="F141" s="77"/>
      <c r="G141" s="122" t="s">
        <v>130</v>
      </c>
      <c r="H141" s="122"/>
      <c r="I141" s="41">
        <v>0</v>
      </c>
      <c r="J141" s="21"/>
      <c r="K141" s="13"/>
      <c r="L141" s="20"/>
      <c r="M141" s="6"/>
    </row>
    <row r="142" spans="1:13" ht="17.25" hidden="1" outlineLevel="1" x14ac:dyDescent="0.25">
      <c r="D142" s="43"/>
      <c r="E142" s="66" t="s">
        <v>262</v>
      </c>
      <c r="F142" s="122" t="s">
        <v>132</v>
      </c>
      <c r="G142" s="122"/>
      <c r="H142" s="122"/>
      <c r="I142" s="122"/>
      <c r="J142" s="60">
        <f>+I9/I8*5697</f>
        <v>13883.756673511296</v>
      </c>
      <c r="K142" s="13" t="s">
        <v>155</v>
      </c>
      <c r="L142" s="34">
        <v>0</v>
      </c>
      <c r="M142" s="6">
        <f>+L142*J142*I143*$M$10</f>
        <v>0</v>
      </c>
    </row>
    <row r="143" spans="1:13" hidden="1" outlineLevel="1" x14ac:dyDescent="0.25">
      <c r="D143" s="43"/>
      <c r="E143" s="9"/>
      <c r="F143" s="28"/>
      <c r="G143" s="122" t="s">
        <v>130</v>
      </c>
      <c r="H143" s="122"/>
      <c r="I143" s="41">
        <v>0</v>
      </c>
      <c r="J143" s="22"/>
      <c r="K143" s="13"/>
      <c r="L143" s="20"/>
      <c r="M143" s="6"/>
    </row>
    <row r="144" spans="1:13" hidden="1" outlineLevel="1" x14ac:dyDescent="0.25">
      <c r="D144" s="56"/>
      <c r="E144" s="9"/>
      <c r="F144" s="143"/>
      <c r="G144" s="143"/>
      <c r="H144" s="143"/>
      <c r="I144" s="143"/>
      <c r="J144" s="27"/>
      <c r="K144" s="24"/>
      <c r="L144" s="14"/>
      <c r="M144" s="6"/>
    </row>
    <row r="145" spans="1:13" collapsed="1" x14ac:dyDescent="0.25">
      <c r="D145" s="43"/>
      <c r="E145" s="30" t="s">
        <v>258</v>
      </c>
      <c r="F145" s="126" t="s">
        <v>152</v>
      </c>
      <c r="G145" s="126"/>
      <c r="H145" s="126"/>
      <c r="I145" s="126"/>
      <c r="J145" s="126"/>
      <c r="K145" s="126"/>
      <c r="L145" s="126"/>
      <c r="M145" s="126"/>
    </row>
    <row r="146" spans="1:13" ht="30.75" hidden="1" customHeight="1" outlineLevel="1" x14ac:dyDescent="0.25">
      <c r="E146" s="122" t="s">
        <v>133</v>
      </c>
      <c r="F146" s="122"/>
      <c r="G146" s="122"/>
      <c r="H146" s="122"/>
      <c r="I146" s="122"/>
      <c r="J146" s="122"/>
      <c r="K146" s="122"/>
      <c r="L146" s="122"/>
      <c r="M146" s="122"/>
    </row>
    <row r="147" spans="1:13" ht="17.25" hidden="1" outlineLevel="1" x14ac:dyDescent="0.25">
      <c r="A147" s="55">
        <v>0.03</v>
      </c>
      <c r="C147" s="43"/>
      <c r="E147" s="66" t="s">
        <v>264</v>
      </c>
      <c r="F147" s="125" t="s">
        <v>10</v>
      </c>
      <c r="G147" s="125"/>
      <c r="H147" s="125"/>
      <c r="I147" s="125"/>
      <c r="J147" s="65">
        <f>+A147*$I$11</f>
        <v>2249.4</v>
      </c>
      <c r="K147" s="13" t="s">
        <v>154</v>
      </c>
      <c r="L147" s="35">
        <v>0</v>
      </c>
      <c r="M147" s="6">
        <f t="shared" ref="M147:M155" si="14">+L147*J147*$M$10</f>
        <v>0</v>
      </c>
    </row>
    <row r="148" spans="1:13" ht="17.25" hidden="1" outlineLevel="1" x14ac:dyDescent="0.25">
      <c r="A148" s="55">
        <v>0.02</v>
      </c>
      <c r="C148" s="43"/>
      <c r="E148" s="66" t="s">
        <v>265</v>
      </c>
      <c r="F148" s="125" t="s">
        <v>108</v>
      </c>
      <c r="G148" s="125"/>
      <c r="H148" s="125"/>
      <c r="I148" s="125"/>
      <c r="J148" s="65">
        <f>+A148*$I$11</f>
        <v>1499.6000000000001</v>
      </c>
      <c r="K148" s="13" t="s">
        <v>154</v>
      </c>
      <c r="L148" s="35">
        <v>0</v>
      </c>
      <c r="M148" s="6">
        <f t="shared" si="14"/>
        <v>0</v>
      </c>
    </row>
    <row r="149" spans="1:13" ht="17.25" hidden="1" outlineLevel="1" x14ac:dyDescent="0.25">
      <c r="A149" s="55">
        <v>0.02</v>
      </c>
      <c r="C149" s="43"/>
      <c r="E149" s="66" t="s">
        <v>266</v>
      </c>
      <c r="F149" s="125" t="s">
        <v>109</v>
      </c>
      <c r="G149" s="125"/>
      <c r="H149" s="125"/>
      <c r="I149" s="125"/>
      <c r="J149" s="65">
        <f t="shared" ref="J149:J155" si="15">+A149*$I$11</f>
        <v>1499.6000000000001</v>
      </c>
      <c r="K149" s="13" t="s">
        <v>154</v>
      </c>
      <c r="L149" s="35">
        <v>0</v>
      </c>
      <c r="M149" s="6">
        <f t="shared" si="14"/>
        <v>0</v>
      </c>
    </row>
    <row r="150" spans="1:13" ht="17.25" hidden="1" outlineLevel="1" x14ac:dyDescent="0.25">
      <c r="A150" s="55">
        <v>0.01</v>
      </c>
      <c r="C150" s="43"/>
      <c r="E150" s="66" t="s">
        <v>267</v>
      </c>
      <c r="F150" s="125" t="s">
        <v>7</v>
      </c>
      <c r="G150" s="125"/>
      <c r="H150" s="125"/>
      <c r="I150" s="125"/>
      <c r="J150" s="65">
        <f>+A150*$I$11</f>
        <v>749.80000000000007</v>
      </c>
      <c r="K150" s="13" t="s">
        <v>154</v>
      </c>
      <c r="L150" s="35">
        <v>0</v>
      </c>
      <c r="M150" s="6">
        <f t="shared" si="14"/>
        <v>0</v>
      </c>
    </row>
    <row r="151" spans="1:13" ht="17.25" hidden="1" outlineLevel="1" x14ac:dyDescent="0.25">
      <c r="A151" s="55">
        <v>0.03</v>
      </c>
      <c r="C151" s="43"/>
      <c r="E151" s="66" t="s">
        <v>268</v>
      </c>
      <c r="F151" s="125" t="s">
        <v>116</v>
      </c>
      <c r="G151" s="125"/>
      <c r="H151" s="125"/>
      <c r="I151" s="125"/>
      <c r="J151" s="65">
        <f t="shared" si="15"/>
        <v>2249.4</v>
      </c>
      <c r="K151" s="13" t="s">
        <v>154</v>
      </c>
      <c r="L151" s="35">
        <v>0</v>
      </c>
      <c r="M151" s="6">
        <f t="shared" si="14"/>
        <v>0</v>
      </c>
    </row>
    <row r="152" spans="1:13" ht="17.25" hidden="1" outlineLevel="1" x14ac:dyDescent="0.25">
      <c r="A152" s="55">
        <v>0.03</v>
      </c>
      <c r="C152" s="43"/>
      <c r="E152" s="66" t="s">
        <v>269</v>
      </c>
      <c r="F152" s="125" t="s">
        <v>117</v>
      </c>
      <c r="G152" s="125"/>
      <c r="H152" s="125"/>
      <c r="I152" s="125"/>
      <c r="J152" s="65">
        <f t="shared" si="15"/>
        <v>2249.4</v>
      </c>
      <c r="K152" s="13" t="s">
        <v>154</v>
      </c>
      <c r="L152" s="35">
        <v>0</v>
      </c>
      <c r="M152" s="6">
        <f t="shared" si="14"/>
        <v>0</v>
      </c>
    </row>
    <row r="153" spans="1:13" ht="17.25" hidden="1" outlineLevel="1" x14ac:dyDescent="0.25">
      <c r="A153" s="55">
        <v>1.4999999999999999E-2</v>
      </c>
      <c r="C153" s="43"/>
      <c r="E153" s="66" t="s">
        <v>270</v>
      </c>
      <c r="F153" s="125" t="s">
        <v>118</v>
      </c>
      <c r="G153" s="125"/>
      <c r="H153" s="125"/>
      <c r="I153" s="125"/>
      <c r="J153" s="65">
        <f t="shared" si="15"/>
        <v>1124.7</v>
      </c>
      <c r="K153" s="13" t="s">
        <v>154</v>
      </c>
      <c r="L153" s="35">
        <v>0</v>
      </c>
      <c r="M153" s="6">
        <f t="shared" si="14"/>
        <v>0</v>
      </c>
    </row>
    <row r="154" spans="1:13" ht="17.25" hidden="1" outlineLevel="1" x14ac:dyDescent="0.25">
      <c r="A154" s="55">
        <v>3.0000000000000001E-3</v>
      </c>
      <c r="C154" s="43"/>
      <c r="E154" s="66" t="s">
        <v>271</v>
      </c>
      <c r="F154" s="125" t="s">
        <v>119</v>
      </c>
      <c r="G154" s="125"/>
      <c r="H154" s="125"/>
      <c r="I154" s="125"/>
      <c r="J154" s="65">
        <f t="shared" si="15"/>
        <v>224.94</v>
      </c>
      <c r="K154" s="13" t="s">
        <v>154</v>
      </c>
      <c r="L154" s="35">
        <v>0</v>
      </c>
      <c r="M154" s="6">
        <f t="shared" si="14"/>
        <v>0</v>
      </c>
    </row>
    <row r="155" spans="1:13" ht="17.25" hidden="1" outlineLevel="1" x14ac:dyDescent="0.25">
      <c r="A155" s="55">
        <v>0.03</v>
      </c>
      <c r="C155" s="43"/>
      <c r="E155" s="66" t="s">
        <v>272</v>
      </c>
      <c r="F155" s="125" t="s">
        <v>120</v>
      </c>
      <c r="G155" s="125"/>
      <c r="H155" s="125"/>
      <c r="I155" s="125"/>
      <c r="J155" s="65">
        <f t="shared" si="15"/>
        <v>2249.4</v>
      </c>
      <c r="K155" s="13" t="s">
        <v>154</v>
      </c>
      <c r="L155" s="35">
        <v>0</v>
      </c>
      <c r="M155" s="6">
        <f t="shared" si="14"/>
        <v>0</v>
      </c>
    </row>
    <row r="156" spans="1:13" hidden="1" outlineLevel="1" x14ac:dyDescent="0.25">
      <c r="C156" s="43"/>
      <c r="E156" s="12"/>
      <c r="F156" s="128"/>
      <c r="G156" s="128"/>
      <c r="H156" s="128"/>
      <c r="I156" s="128"/>
      <c r="J156" s="6"/>
      <c r="K156" s="13"/>
      <c r="L156" s="12"/>
      <c r="M156" s="6"/>
    </row>
    <row r="157" spans="1:13" collapsed="1" x14ac:dyDescent="0.25">
      <c r="C157" s="43"/>
      <c r="E157" s="30" t="s">
        <v>259</v>
      </c>
      <c r="F157" s="127" t="s">
        <v>279</v>
      </c>
      <c r="G157" s="127"/>
      <c r="H157" s="127"/>
      <c r="I157" s="127"/>
      <c r="J157" s="127"/>
      <c r="K157" s="127"/>
      <c r="L157" s="127"/>
      <c r="M157" s="127"/>
    </row>
    <row r="158" spans="1:13" ht="30" hidden="1" customHeight="1" outlineLevel="1" x14ac:dyDescent="0.25">
      <c r="C158" s="43"/>
      <c r="E158" s="66" t="s">
        <v>273</v>
      </c>
      <c r="F158" s="122" t="s">
        <v>121</v>
      </c>
      <c r="G158" s="122"/>
      <c r="H158" s="69" t="s">
        <v>8</v>
      </c>
      <c r="I158" s="59">
        <f>$I$9/$I$8*30000</f>
        <v>73110.882956878864</v>
      </c>
      <c r="J158" s="65">
        <f>102*I9/I8</f>
        <v>248.5770020533881</v>
      </c>
      <c r="K158" s="13" t="s">
        <v>154</v>
      </c>
      <c r="L158" s="35">
        <v>0</v>
      </c>
      <c r="M158" s="6">
        <f>+I158*IF(L158&gt;0,"1","0")+IF(L158&gt;700,(J158*(L158-700)),0)*$M$11</f>
        <v>0</v>
      </c>
    </row>
    <row r="159" spans="1:13" ht="30" hidden="1" customHeight="1" outlineLevel="1" x14ac:dyDescent="0.25">
      <c r="C159" s="43"/>
      <c r="E159" s="66" t="s">
        <v>274</v>
      </c>
      <c r="F159" s="122" t="s">
        <v>122</v>
      </c>
      <c r="G159" s="122"/>
      <c r="H159" s="69" t="s">
        <v>8</v>
      </c>
      <c r="I159" s="59">
        <f>$I$9/$I$8*40000</f>
        <v>97481.177275838476</v>
      </c>
      <c r="J159" s="65">
        <f>102*I9/I8</f>
        <v>248.5770020533881</v>
      </c>
      <c r="K159" s="13" t="s">
        <v>154</v>
      </c>
      <c r="L159" s="35">
        <v>0</v>
      </c>
      <c r="M159" s="6">
        <f>+I159*IF(L159&gt;0,"1","0")+IF(L159&gt;700,(J159*(L159-1000)),0)*$M$11</f>
        <v>0</v>
      </c>
    </row>
    <row r="160" spans="1:13" hidden="1" outlineLevel="1" x14ac:dyDescent="0.25">
      <c r="C160" s="43"/>
      <c r="E160" s="68"/>
      <c r="F160" s="128"/>
      <c r="G160" s="128"/>
      <c r="H160" s="128"/>
      <c r="I160" s="128"/>
      <c r="J160" s="65"/>
      <c r="K160" s="13"/>
      <c r="L160" s="13"/>
      <c r="M160" s="6"/>
    </row>
    <row r="161" spans="3:13" collapsed="1" x14ac:dyDescent="0.25">
      <c r="C161" s="43"/>
      <c r="E161" s="30" t="s">
        <v>275</v>
      </c>
      <c r="F161" s="127" t="s">
        <v>278</v>
      </c>
      <c r="G161" s="127"/>
      <c r="H161" s="127"/>
      <c r="I161" s="127"/>
      <c r="J161" s="127"/>
      <c r="K161" s="127"/>
      <c r="L161" s="127"/>
      <c r="M161" s="127"/>
    </row>
    <row r="162" spans="3:13" ht="30" hidden="1" customHeight="1" outlineLevel="1" x14ac:dyDescent="0.25">
      <c r="C162" s="43"/>
      <c r="E162" s="66" t="s">
        <v>276</v>
      </c>
      <c r="F162" s="122" t="s">
        <v>121</v>
      </c>
      <c r="G162" s="122"/>
      <c r="H162" s="69" t="s">
        <v>8</v>
      </c>
      <c r="I162" s="59">
        <f>$I$9/$I$8*30000</f>
        <v>73110.882956878864</v>
      </c>
      <c r="J162" s="65">
        <f>55*I9/I8</f>
        <v>134.0366187542779</v>
      </c>
      <c r="K162" s="13" t="s">
        <v>154</v>
      </c>
      <c r="L162" s="35">
        <v>0</v>
      </c>
      <c r="M162" s="6">
        <f>+I162*IF(L162&gt;0,"1","0")+IF(L162&gt;700,(J162*(L162-700)),0)*$M$12</f>
        <v>0</v>
      </c>
    </row>
    <row r="163" spans="3:13" ht="30" hidden="1" customHeight="1" outlineLevel="1" x14ac:dyDescent="0.25">
      <c r="C163" s="43"/>
      <c r="E163" s="66" t="s">
        <v>277</v>
      </c>
      <c r="F163" s="122" t="s">
        <v>122</v>
      </c>
      <c r="G163" s="122"/>
      <c r="H163" s="70" t="s">
        <v>8</v>
      </c>
      <c r="I163" s="59">
        <f>$I$9/$I$8*40000</f>
        <v>97481.177275838476</v>
      </c>
      <c r="J163" s="65">
        <f>55*I9/I8</f>
        <v>134.0366187542779</v>
      </c>
      <c r="K163" s="13" t="s">
        <v>154</v>
      </c>
      <c r="L163" s="35">
        <v>0</v>
      </c>
      <c r="M163" s="6">
        <f>+I163*IF(L163&gt;0,"1","0")+IF(L163&gt;700,(J163*(L163-1000)),0)*$M$12</f>
        <v>0</v>
      </c>
    </row>
    <row r="164" spans="3:13" collapsed="1" x14ac:dyDescent="0.25">
      <c r="C164" s="43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3:13" ht="15.75" thickBot="1" x14ac:dyDescent="0.3">
      <c r="E165" s="12"/>
      <c r="F165" s="12"/>
      <c r="G165" s="12"/>
      <c r="H165" s="12"/>
      <c r="I165" s="12"/>
      <c r="J165" s="3"/>
      <c r="K165" s="123" t="s">
        <v>124</v>
      </c>
      <c r="L165" s="123"/>
      <c r="M165" s="105">
        <f>+SUM(M16:M163)</f>
        <v>0</v>
      </c>
    </row>
    <row r="166" spans="3:13" ht="15.75" thickTop="1" x14ac:dyDescent="0.25">
      <c r="E166" s="12"/>
      <c r="F166" s="12"/>
      <c r="G166" s="12"/>
      <c r="H166" s="12"/>
      <c r="I166" s="12"/>
      <c r="J166" s="12"/>
      <c r="K166" s="104"/>
      <c r="L166" s="104"/>
      <c r="M166" s="104"/>
    </row>
    <row r="167" spans="3:13" x14ac:dyDescent="0.25"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3:13" x14ac:dyDescent="0.25"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3:13" x14ac:dyDescent="0.25">
      <c r="E169" s="12" t="s">
        <v>125</v>
      </c>
      <c r="F169" s="12"/>
      <c r="G169" s="12"/>
      <c r="H169" s="12"/>
      <c r="I169" s="12"/>
      <c r="J169" s="12"/>
      <c r="K169" s="12"/>
      <c r="L169" s="12"/>
      <c r="M169" s="12"/>
    </row>
  </sheetData>
  <dataConsolidate link="1"/>
  <mergeCells count="168">
    <mergeCell ref="F148:I148"/>
    <mergeCell ref="F149:I149"/>
    <mergeCell ref="F150:I150"/>
    <mergeCell ref="F151:I151"/>
    <mergeCell ref="F158:G158"/>
    <mergeCell ref="F159:G159"/>
    <mergeCell ref="F162:G162"/>
    <mergeCell ref="F100:I100"/>
    <mergeCell ref="F116:I116"/>
    <mergeCell ref="F115:H115"/>
    <mergeCell ref="F114:M114"/>
    <mergeCell ref="F117:M117"/>
    <mergeCell ref="F138:I138"/>
    <mergeCell ref="F140:I140"/>
    <mergeCell ref="F142:I142"/>
    <mergeCell ref="F144:I144"/>
    <mergeCell ref="F129:I129"/>
    <mergeCell ref="F130:I130"/>
    <mergeCell ref="F131:I131"/>
    <mergeCell ref="F132:I132"/>
    <mergeCell ref="F134:I134"/>
    <mergeCell ref="F135:I135"/>
    <mergeCell ref="G139:H139"/>
    <mergeCell ref="G143:H143"/>
    <mergeCell ref="F137:M137"/>
    <mergeCell ref="G141:H141"/>
    <mergeCell ref="F107:I107"/>
    <mergeCell ref="F108:I108"/>
    <mergeCell ref="F109:I109"/>
    <mergeCell ref="F110:I110"/>
    <mergeCell ref="F111:I111"/>
    <mergeCell ref="F113:I113"/>
    <mergeCell ref="F101:I101"/>
    <mergeCell ref="F102:I102"/>
    <mergeCell ref="F103:I103"/>
    <mergeCell ref="F104:I104"/>
    <mergeCell ref="F105:I105"/>
    <mergeCell ref="F106:I106"/>
    <mergeCell ref="F112:I112"/>
    <mergeCell ref="F65:I65"/>
    <mergeCell ref="F66:I66"/>
    <mergeCell ref="F68:I68"/>
    <mergeCell ref="F69:I69"/>
    <mergeCell ref="F70:I70"/>
    <mergeCell ref="F83:I83"/>
    <mergeCell ref="F84:I84"/>
    <mergeCell ref="F67:M67"/>
    <mergeCell ref="F74:M74"/>
    <mergeCell ref="F77:I77"/>
    <mergeCell ref="F78:I78"/>
    <mergeCell ref="F79:I79"/>
    <mergeCell ref="F80:I80"/>
    <mergeCell ref="F81:I81"/>
    <mergeCell ref="F82:I82"/>
    <mergeCell ref="J69:K69"/>
    <mergeCell ref="J76:K76"/>
    <mergeCell ref="J79:K79"/>
    <mergeCell ref="F71:I71"/>
    <mergeCell ref="F72:I72"/>
    <mergeCell ref="F73:I73"/>
    <mergeCell ref="F75:I75"/>
    <mergeCell ref="F76:I76"/>
    <mergeCell ref="F59:I59"/>
    <mergeCell ref="F60:I60"/>
    <mergeCell ref="F63:I63"/>
    <mergeCell ref="F64:I64"/>
    <mergeCell ref="F52:I52"/>
    <mergeCell ref="F53:I53"/>
    <mergeCell ref="F55:I55"/>
    <mergeCell ref="F56:I56"/>
    <mergeCell ref="F58:I58"/>
    <mergeCell ref="F54:M54"/>
    <mergeCell ref="F62:M62"/>
    <mergeCell ref="F57:I57"/>
    <mergeCell ref="A61:M61"/>
    <mergeCell ref="F47:I47"/>
    <mergeCell ref="F48:I48"/>
    <mergeCell ref="F49:I49"/>
    <mergeCell ref="F50:I50"/>
    <mergeCell ref="F51:I51"/>
    <mergeCell ref="F40:I40"/>
    <mergeCell ref="F41:I41"/>
    <mergeCell ref="F42:I42"/>
    <mergeCell ref="F43:I43"/>
    <mergeCell ref="F44:I44"/>
    <mergeCell ref="F46:M46"/>
    <mergeCell ref="E45:M45"/>
    <mergeCell ref="F35:I35"/>
    <mergeCell ref="F36:I36"/>
    <mergeCell ref="F37:I37"/>
    <mergeCell ref="F39:I39"/>
    <mergeCell ref="F30:I30"/>
    <mergeCell ref="F31:I31"/>
    <mergeCell ref="F32:I32"/>
    <mergeCell ref="F33:I33"/>
    <mergeCell ref="F38:M38"/>
    <mergeCell ref="F18:I18"/>
    <mergeCell ref="F19:I19"/>
    <mergeCell ref="F20:I20"/>
    <mergeCell ref="F21:I21"/>
    <mergeCell ref="E11:H11"/>
    <mergeCell ref="E12:H12"/>
    <mergeCell ref="F5:I5"/>
    <mergeCell ref="F34:I34"/>
    <mergeCell ref="F29:M29"/>
    <mergeCell ref="E28:M28"/>
    <mergeCell ref="E85:M85"/>
    <mergeCell ref="K4:M4"/>
    <mergeCell ref="E13:I13"/>
    <mergeCell ref="E8:H8"/>
    <mergeCell ref="F22:I22"/>
    <mergeCell ref="F23:I23"/>
    <mergeCell ref="F24:I24"/>
    <mergeCell ref="E1:M1"/>
    <mergeCell ref="E2:M2"/>
    <mergeCell ref="K3:M3"/>
    <mergeCell ref="E7:I7"/>
    <mergeCell ref="F3:I3"/>
    <mergeCell ref="F4:I4"/>
    <mergeCell ref="F6:I6"/>
    <mergeCell ref="E9:H9"/>
    <mergeCell ref="E10:H10"/>
    <mergeCell ref="F25:I25"/>
    <mergeCell ref="F15:M15"/>
    <mergeCell ref="F26:I26"/>
    <mergeCell ref="K5:M5"/>
    <mergeCell ref="K6:M6"/>
    <mergeCell ref="F27:I27"/>
    <mergeCell ref="F16:I16"/>
    <mergeCell ref="F17:I17"/>
    <mergeCell ref="F87:I87"/>
    <mergeCell ref="F88:I88"/>
    <mergeCell ref="F86:M86"/>
    <mergeCell ref="F95:I95"/>
    <mergeCell ref="F96:I96"/>
    <mergeCell ref="F97:I97"/>
    <mergeCell ref="F98:I98"/>
    <mergeCell ref="F99:I99"/>
    <mergeCell ref="F89:I89"/>
    <mergeCell ref="F90:I90"/>
    <mergeCell ref="F92:I92"/>
    <mergeCell ref="F94:I94"/>
    <mergeCell ref="F91:M91"/>
    <mergeCell ref="F93:I93"/>
    <mergeCell ref="F163:G163"/>
    <mergeCell ref="K165:L165"/>
    <mergeCell ref="E120:F120"/>
    <mergeCell ref="F119:G119"/>
    <mergeCell ref="F121:G121"/>
    <mergeCell ref="E122:F122"/>
    <mergeCell ref="F123:G123"/>
    <mergeCell ref="E124:F124"/>
    <mergeCell ref="F125:G125"/>
    <mergeCell ref="E126:F126"/>
    <mergeCell ref="F145:M145"/>
    <mergeCell ref="F133:M133"/>
    <mergeCell ref="F157:M157"/>
    <mergeCell ref="F161:M161"/>
    <mergeCell ref="F127:I127"/>
    <mergeCell ref="F128:I128"/>
    <mergeCell ref="E146:M146"/>
    <mergeCell ref="F156:I156"/>
    <mergeCell ref="F160:I160"/>
    <mergeCell ref="F152:I152"/>
    <mergeCell ref="F153:I153"/>
    <mergeCell ref="F154:I154"/>
    <mergeCell ref="F155:I155"/>
    <mergeCell ref="F147:I1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errors="dash" r:id="rId1"/>
  <headerFooter>
    <oddHeader>&amp;L&amp;G&amp;R&amp;D/&amp;T</oddHeader>
    <oddFooter>&amp;L&amp;Z&amp;F
&amp;F
&amp;A&amp;R&amp;P/&amp;N</oddFooter>
  </headerFooter>
  <rowBreaks count="3" manualBreakCount="3">
    <brk id="60" max="16383" man="1"/>
    <brk id="89" min="4" max="12" man="1"/>
    <brk id="131" min="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5:I35"/>
  <sheetViews>
    <sheetView view="pageLayout" zoomScaleNormal="100" zoomScaleSheetLayoutView="100" workbookViewId="0">
      <selection activeCell="G15" sqref="G15"/>
    </sheetView>
  </sheetViews>
  <sheetFormatPr defaultRowHeight="15" x14ac:dyDescent="0.25"/>
  <cols>
    <col min="1" max="1" width="10.140625" style="1" bestFit="1" customWidth="1"/>
    <col min="2" max="16384" width="9.140625" style="1"/>
  </cols>
  <sheetData>
    <row r="5" spans="1:9" x14ac:dyDescent="0.25">
      <c r="A5" s="100" t="s">
        <v>158</v>
      </c>
      <c r="B5"/>
      <c r="C5"/>
      <c r="D5"/>
      <c r="E5"/>
      <c r="I5" s="101" t="s">
        <v>176</v>
      </c>
    </row>
    <row r="6" spans="1:9" ht="30.75" customHeight="1" x14ac:dyDescent="0.25">
      <c r="A6" s="107">
        <v>42824</v>
      </c>
      <c r="B6" s="146" t="s">
        <v>159</v>
      </c>
      <c r="C6" s="146"/>
      <c r="D6" s="146"/>
      <c r="E6" s="146"/>
      <c r="F6" s="146"/>
      <c r="G6" s="146"/>
      <c r="H6" s="146"/>
      <c r="I6" s="17" t="s">
        <v>177</v>
      </c>
    </row>
    <row r="7" spans="1:9" x14ac:dyDescent="0.25">
      <c r="A7" s="107">
        <v>42824</v>
      </c>
      <c r="B7" s="146" t="s">
        <v>162</v>
      </c>
      <c r="C7" s="146"/>
      <c r="D7" s="146"/>
      <c r="E7" s="146"/>
      <c r="F7" s="146"/>
      <c r="G7" s="146"/>
      <c r="H7" s="146"/>
      <c r="I7" s="17" t="s">
        <v>177</v>
      </c>
    </row>
    <row r="8" spans="1:9" x14ac:dyDescent="0.25">
      <c r="A8" s="107">
        <v>43004</v>
      </c>
      <c r="B8" s="146" t="s">
        <v>164</v>
      </c>
      <c r="C8" s="146"/>
      <c r="D8" s="146"/>
      <c r="E8" s="146"/>
      <c r="F8" s="146"/>
      <c r="G8" s="146"/>
      <c r="H8" s="146"/>
      <c r="I8" s="102" t="s">
        <v>177</v>
      </c>
    </row>
    <row r="9" spans="1:9" x14ac:dyDescent="0.25">
      <c r="A9" s="107">
        <v>43004</v>
      </c>
      <c r="B9" s="146" t="s">
        <v>174</v>
      </c>
      <c r="C9" s="146"/>
      <c r="D9" s="146"/>
      <c r="E9" s="146"/>
      <c r="F9" s="146"/>
      <c r="G9" s="146"/>
      <c r="H9" s="146"/>
      <c r="I9" s="102" t="s">
        <v>177</v>
      </c>
    </row>
    <row r="10" spans="1:9" x14ac:dyDescent="0.25">
      <c r="A10" s="107">
        <v>43004</v>
      </c>
      <c r="B10" s="146" t="s">
        <v>175</v>
      </c>
      <c r="C10" s="146"/>
      <c r="D10" s="146"/>
      <c r="E10" s="146"/>
      <c r="F10" s="146"/>
      <c r="G10" s="146"/>
      <c r="H10" s="146"/>
      <c r="I10" s="102" t="s">
        <v>177</v>
      </c>
    </row>
    <row r="11" spans="1:9" x14ac:dyDescent="0.25">
      <c r="A11" s="108">
        <v>43054</v>
      </c>
      <c r="B11" s="144" t="s">
        <v>178</v>
      </c>
      <c r="C11" s="144"/>
      <c r="D11" s="144"/>
      <c r="E11" s="144"/>
      <c r="F11" s="144"/>
      <c r="G11" s="144"/>
      <c r="H11" s="144"/>
      <c r="I11" s="102" t="s">
        <v>177</v>
      </c>
    </row>
    <row r="12" spans="1:9" x14ac:dyDescent="0.25">
      <c r="A12" s="108">
        <v>43070</v>
      </c>
      <c r="B12" s="144" t="s">
        <v>179</v>
      </c>
      <c r="C12" s="144"/>
      <c r="D12" s="144"/>
      <c r="E12" s="144"/>
      <c r="F12" s="144"/>
      <c r="G12" s="144"/>
      <c r="H12" s="144"/>
      <c r="I12" s="102" t="s">
        <v>177</v>
      </c>
    </row>
    <row r="13" spans="1:9" ht="30" customHeight="1" x14ac:dyDescent="0.25">
      <c r="A13" s="109">
        <v>43431</v>
      </c>
      <c r="B13" s="145" t="s">
        <v>183</v>
      </c>
      <c r="C13" s="145"/>
      <c r="D13" s="145"/>
      <c r="E13" s="145"/>
      <c r="F13" s="145"/>
      <c r="G13" s="145"/>
      <c r="H13" s="145"/>
      <c r="I13" s="102" t="s">
        <v>177</v>
      </c>
    </row>
    <row r="14" spans="1:9" x14ac:dyDescent="0.25">
      <c r="A14" s="110">
        <v>43432</v>
      </c>
      <c r="B14" s="144" t="s">
        <v>184</v>
      </c>
      <c r="C14" s="144"/>
      <c r="D14" s="144"/>
      <c r="E14" s="144"/>
      <c r="F14" s="144"/>
      <c r="G14" s="144"/>
      <c r="H14" s="144"/>
      <c r="I14" s="102" t="s">
        <v>177</v>
      </c>
    </row>
    <row r="15" spans="1:9" x14ac:dyDescent="0.25">
      <c r="A15" s="101"/>
    </row>
    <row r="16" spans="1:9" x14ac:dyDescent="0.25">
      <c r="A16" s="101"/>
    </row>
    <row r="17" spans="1:1" x14ac:dyDescent="0.25">
      <c r="A17" s="101"/>
    </row>
    <row r="18" spans="1:1" x14ac:dyDescent="0.25">
      <c r="A18" s="101"/>
    </row>
    <row r="19" spans="1:1" x14ac:dyDescent="0.25">
      <c r="A19" s="101"/>
    </row>
    <row r="20" spans="1:1" x14ac:dyDescent="0.25">
      <c r="A20" s="101"/>
    </row>
    <row r="21" spans="1:1" x14ac:dyDescent="0.25">
      <c r="A21" s="101"/>
    </row>
    <row r="22" spans="1:1" x14ac:dyDescent="0.25">
      <c r="A22" s="101"/>
    </row>
    <row r="23" spans="1:1" x14ac:dyDescent="0.25">
      <c r="A23" s="101"/>
    </row>
    <row r="24" spans="1:1" x14ac:dyDescent="0.25">
      <c r="A24" s="101"/>
    </row>
    <row r="25" spans="1:1" x14ac:dyDescent="0.25">
      <c r="A25" s="101"/>
    </row>
    <row r="26" spans="1:1" x14ac:dyDescent="0.25">
      <c r="A26" s="101"/>
    </row>
    <row r="27" spans="1:1" x14ac:dyDescent="0.25">
      <c r="A27" s="101"/>
    </row>
    <row r="28" spans="1:1" x14ac:dyDescent="0.25">
      <c r="A28" s="101"/>
    </row>
    <row r="29" spans="1:1" x14ac:dyDescent="0.25">
      <c r="A29" s="101"/>
    </row>
    <row r="30" spans="1:1" x14ac:dyDescent="0.25">
      <c r="A30" s="101"/>
    </row>
    <row r="31" spans="1:1" x14ac:dyDescent="0.25">
      <c r="A31" s="101"/>
    </row>
    <row r="32" spans="1:1" x14ac:dyDescent="0.25">
      <c r="A32" s="101"/>
    </row>
    <row r="33" spans="1:1" x14ac:dyDescent="0.25">
      <c r="A33" s="101"/>
    </row>
    <row r="34" spans="1:1" x14ac:dyDescent="0.25">
      <c r="A34" s="101"/>
    </row>
    <row r="35" spans="1:1" x14ac:dyDescent="0.25">
      <c r="A35" s="101"/>
    </row>
  </sheetData>
  <dataConsolidate link="1"/>
  <mergeCells count="9">
    <mergeCell ref="B14:H14"/>
    <mergeCell ref="B13:H13"/>
    <mergeCell ref="B11:H11"/>
    <mergeCell ref="B12:H12"/>
    <mergeCell ref="B6:H6"/>
    <mergeCell ref="B7:H7"/>
    <mergeCell ref="B8:H8"/>
    <mergeCell ref="B9:H9"/>
    <mergeCell ref="B10:H10"/>
  </mergeCells>
  <pageMargins left="0.70866141732283472" right="0.70866141732283472" top="0.74803149606299213" bottom="0.74803149606299213" header="0.31496062992125984" footer="0.31496062992125984"/>
  <pageSetup paperSize="9" fitToHeight="0" orientation="portrait" errors="dash" r:id="rId1"/>
  <headerFooter>
    <oddHeader>&amp;L&amp;G&amp;R&amp;D/&amp;T</oddHeader>
    <oddFooter>&amp;L&amp;Z&amp;F
&amp;F
&amp;A&amp;R&amp;P/&amp;N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C2"/>
  <sheetViews>
    <sheetView workbookViewId="0">
      <selection sqref="A1:C2"/>
    </sheetView>
  </sheetViews>
  <sheetFormatPr defaultRowHeight="15" x14ac:dyDescent="0.25"/>
  <cols>
    <col min="1" max="1" width="9.85546875" bestFit="1" customWidth="1"/>
    <col min="2" max="2" width="15.5703125" bestFit="1" customWidth="1"/>
    <col min="3" max="3" width="16.7109375" bestFit="1" customWidth="1"/>
  </cols>
  <sheetData>
    <row r="1" spans="1:3" x14ac:dyDescent="0.25">
      <c r="A1" s="106" t="s">
        <v>180</v>
      </c>
      <c r="B1" s="106" t="s">
        <v>181</v>
      </c>
      <c r="C1" s="106" t="s">
        <v>182</v>
      </c>
    </row>
    <row r="2" spans="1:3" x14ac:dyDescent="0.25">
      <c r="A2" s="106">
        <v>706.29</v>
      </c>
      <c r="B2" s="106">
        <v>220334</v>
      </c>
      <c r="C2" s="106">
        <v>74374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9 8 d 2 9 0 0 - 6 7 1 a - 4 8 d 5 - b b 3 e - 3 a 3 2 8 6 d 7 1 e 0 d "   x m l n s = " h t t p : / / s c h e m a s . m i c r o s o f t . c o m / D a t a M a s h u p " > A A A A A A k E A A B Q S w M E F A A C A A g A T Y J 7 T a G I / f C n A A A A + A A A A B I A H A B D b 2 5 m a W c v U G F j a 2 F n Z S 5 4 b W w g o h g A K K A U A A A A A A A A A A A A A A A A A A A A A A A A A A A A h Y 8 x D o I w G E a v Q r r T Q k U l 5 K c M T i a S m J A Y 1 6 Z U a I R i a L H c z c E j e Q V J F H V z / F 7 e 8 L 7 H 7 Q 7 Z 2 D b e V f Z G d T p F I Q 6 Q J 7 X o S q W r F A 3 2 5 M c o Y 7 D n 4 s w r 6 U 2 y N s l o y h T V 1 l 4 S Q p x z 2 C 1 w 1 1 e E B k F I j v m u E L V s O f r I 6 r / s K 2 0 s 1 0 I i B o d X D K M 4 i n C 0 W i 8 x j U M g M 4 Z c 6 a 9 C p 2 I c A P m B s B k a O / S S K e N v C y D z B P J + w Z 5 Q S w M E F A A C A A g A T Y J 7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2 C e 0 0 E T m F y A A E A A I s B A A A T A B w A R m 9 y b X V s Y X M v U 2 V j d G l v b j E u b S C i G A A o o B Q A A A A A A A A A A A A A A A A A A A A A A A A A A A C F j 7 F q h E A Q h n v B d 1 j 2 G g X R C 4 Q U O V J 5 H J c u 5 C Q p j i t G M + r C u i u 7 4 0 E Q H y Y P E E i V I q 0 v l l W v v J B p Z p g P v v n H Y k F C K 3 Z Y + s 3 G 9 3 z v y L Z o C y P a G T 0 w X h O 1 9 0 l C a C m u D C g l Y m G T s 7 C C o J S Q c H b y P V u D w T e 2 4 i / j p w P j t + w M K 8 3 4 w f Z Q W d J l x 5 1 L I v k e c 3 X Q n S n Q b V 4 x j 5 + g w m A a U q 0 I F d n g / 5 t h G C 2 m L R C s n W g x 9 u v h O G 1 O F 7 r i a Q 2 q c s m y 9 x a n C B n k E u P M O W 2 p T Z N q 2 T V q g j a Y V V H f X 3 4 A C T x i 5 B B T X Z O j G S L W 8 x 2 a B s n A G c 3 4 5 f i j o r v b e B L M + H n 8 a f 7 i Q + h 7 Q l 0 N t v k F U E s B A i 0 A F A A C A A g A T Y J 7 T a G I / f C n A A A A + A A A A B I A A A A A A A A A A A A A A A A A A A A A A E N v b m Z p Z y 9 Q Y W N r Y W d l L n h t b F B L A Q I t A B Q A A g A I A E 2 C e 0 0 P y u m r p A A A A O k A A A A T A A A A A A A A A A A A A A A A A P M A A A B b Q 2 9 u d G V u d F 9 U e X B l c 1 0 u e G 1 s U E s B A i 0 A F A A C A A g A T Y J 7 T Q R O Y X I A A Q A A i w E A A B M A A A A A A A A A A A A A A A A A 5 A E A A E Z v c m 1 1 b G F z L 1 N l Y 3 R p b 2 4 x L m 1 Q S w U G A A A A A A M A A w D C A A A A M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w o A A A A A A A C 5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i V D M y V B R H N p d C V D M y V C N m x 1 c i U y M G Z y J U M z J U E x J T I w S G F n c 3 R v Z n U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F R h c m d l d C I g V m F s d W U 9 I n N W w 6 1 z a X T D t m x 1 c l 9 m c s O h X 0 h h Z 3 N 0 b 2 Z 1 I i A v P j x F b n R y e S B U e X B l P S J G a W x s U 3 R h d H V z I i B W Y W x 1 Z T 0 i c 0 N v b X B s Z X R l I i A v P j x F b n R y e S B U e X B l P S J G a W x s Q 2 9 1 b n Q i I F Z h b H V l P S J s M S I g L z 4 8 R W 5 0 c n k g V H l w Z T 0 i R m l s b E V y c m 9 y Q 2 9 1 b n Q i I F Z h b H V l P S J s M C I g L z 4 8 R W 5 0 c n k g V H l w Z T 0 i R m l s b E N v b H V t b l R 5 c G V z I i B W Y W x 1 Z T 0 i c 0 J R T U Q i I C 8 + P E V u d H J 5 I F R 5 c G U 9 I k Z p b G x D b 2 x 1 b W 5 O Y W 1 l c y I g V m F s d W U 9 I n N b J n F 1 b 3 Q 7 V s O t c 2 l 0 Y W x h J n F 1 b 3 Q 7 L C Z x d W 9 0 O 0 Z l c m 1 l d H J h d m V y w 7 A m c X V v d D s s J n F 1 b 3 Q 7 U s O 6 b W 1 l d H J h d m V y w 7 A m c X V v d D t d I i A v P j x F b n R y e S B U e X B l P S J G a W x s R X J y b 3 J D b 2 R l I i B W Y W x 1 Z T 0 i c 1 V u a 2 5 v d 2 4 i I C 8 + P E V u d H J 5 I F R 5 c G U 9 I k Z p b G x M Y X N 0 V X B k Y X R l Z C I g V m F s d W U 9 I m Q y M D E 4 L T E x L T I 3 V D E 2 O j E 2 O j E z L j M 1 N j Q z M z l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W w 6 1 z a X T D t m x 1 c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C A o M y k v Q 2 h h b m d l Z C B U e X B l L n t W w 6 1 z a X R h b G E s M H 0 m c X V v d D s s J n F 1 b 3 Q 7 U 2 V j d G l v b j E v V G F i b G U g M C A o M y k v Q 2 h h b m d l Z C B U e X B l L n t G Z X J t Z X R y Y X Z l c s O w L D F 9 J n F 1 b 3 Q 7 L C Z x d W 9 0 O 1 N l Y 3 R p b 2 4 x L 1 R h Y m x l I D A g K D M p L 0 N o Y W 5 n Z W Q g V H l w Z S 5 7 U s O 6 b W 1 l d H J h d m V y w 7 A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g M C A o M y k v Q 2 h h b m d l Z C B U e X B l L n t W w 6 1 z a X R h b G E s M H 0 m c X V v d D s s J n F 1 b 3 Q 7 U 2 V j d G l v b j E v V G F i b G U g M C A o M y k v Q 2 h h b m d l Z C B U e X B l L n t G Z X J t Z X R y Y X Z l c s O w L D F 9 J n F 1 b 3 Q 7 L C Z x d W 9 0 O 1 N l Y 3 R p b 2 4 x L 1 R h Y m x l I D A g K D M p L 0 N o Y W 5 n Z W Q g V H l w Z S 5 7 U s O 6 b W 1 l d H J h d m V y w 7 A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Y l Q z M l Q U R z a X Q l Q z M l Q j Z s d X I l M j B m c i V D M y V B M S U y M E h h Z 3 N 0 b 2 Z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Y l Q z M l Q U R z a X Q l Q z M l Q j Z s d X I l M j B m c i V D M y V B M S U y M E h h Z 3 N 0 b 2 Z 1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i V D M y V B R H N p d C V D M y V C N m x 1 c i U y M G Z y J U M z J U E x J T I w S G F n c 3 R v Z n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u I W F i 7 a Q 5 k u p 4 F H 3 f V u V T A A A A A A C A A A A A A A D Z g A A w A A A A B A A A A D 0 s s Y 0 7 E 9 c j E b 6 p t 9 e 8 N 7 N A A A A A A S A A A C g A A A A E A A A A I c s b 1 6 Z 4 c O / e Z g 1 V 7 p o q 4 J Q A A A A j Q K o R U z I r F S O 5 e H R H o a G X F a r R u 1 A f o v S v W l v q A M w / n a j X r G j j h J n f o e 9 b E s F C C S B + i f 3 p + O e 2 H 9 u y L s n c / D Z 4 4 O t 6 M Z B + Y e G r P m / G S a X 5 B 4 U A A A A h u 3 u 1 y K h 0 / e k c T G v 9 + v C S k e v y I g = < / D a t a M a s h u p > 
</file>

<file path=customXml/itemProps1.xml><?xml version="1.0" encoding="utf-8"?>
<ds:datastoreItem xmlns:ds="http://schemas.openxmlformats.org/officeDocument/2006/customXml" ds:itemID="{B0356711-4242-4D22-AF76-4D3AAC23CF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Gjaldskrá</vt:lpstr>
      <vt:lpstr>Uppfærslur</vt:lpstr>
      <vt:lpstr>Vísitölur</vt:lpstr>
      <vt:lpstr>Gjaldskrá!Print_Area</vt:lpstr>
      <vt:lpstr>Gjaldskrá!Print_Titles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Garðar Tyrfingsson</dc:creator>
  <cp:lastModifiedBy>Kristinn Pálsson</cp:lastModifiedBy>
  <cp:lastPrinted>2019-06-06T11:37:50Z</cp:lastPrinted>
  <dcterms:created xsi:type="dcterms:W3CDTF">2017-02-21T10:27:56Z</dcterms:created>
  <dcterms:modified xsi:type="dcterms:W3CDTF">2019-12-18T09:12:07Z</dcterms:modified>
</cp:coreProperties>
</file>